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0" windowWidth="19200" windowHeight="11595"/>
  </bookViews>
  <sheets>
    <sheet name="Resumo" sheetId="1" r:id="rId1"/>
    <sheet name="Funções" sheetId="2" r:id="rId2"/>
    <sheet name="Itens Não Mensuráveis" sheetId="3" state="hidden" r:id="rId3"/>
    <sheet name="QuadroResumo" sheetId="6" r:id="rId4"/>
    <sheet name="Lista" sheetId="4" r:id="rId5"/>
    <sheet name="Regras" sheetId="7" state="hidden" r:id="rId6"/>
  </sheets>
  <definedNames>
    <definedName name="_xlnm._FilterDatabase" localSheetId="4" hidden="1">Lista!$A$2:$E$35</definedName>
    <definedName name="ListaCTIS">Lista!$A$3:$A$35</definedName>
    <definedName name="ListaTipos">QuadroResumo!$B$4:$B$9</definedName>
  </definedNames>
  <calcPr calcId="145621"/>
</workbook>
</file>

<file path=xl/calcChain.xml><?xml version="1.0" encoding="utf-8"?>
<calcChain xmlns="http://schemas.openxmlformats.org/spreadsheetml/2006/main">
  <c r="D26" i="1" l="1"/>
  <c r="H15" i="1" l="1"/>
  <c r="I17" i="1"/>
  <c r="E17" i="1"/>
  <c r="AD4" i="2"/>
  <c r="AD5" i="2"/>
  <c r="AD6" i="2"/>
  <c r="AD7" i="2"/>
  <c r="AD8" i="2"/>
  <c r="AD9" i="2"/>
  <c r="AD10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49" i="2"/>
  <c r="AD150" i="2"/>
  <c r="AD151" i="2"/>
  <c r="AD152" i="2"/>
  <c r="AD153" i="2"/>
  <c r="AD154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7" i="2"/>
  <c r="AD168" i="2"/>
  <c r="AD169" i="2"/>
  <c r="AD170" i="2"/>
  <c r="AD171" i="2"/>
  <c r="AD172" i="2"/>
  <c r="AD173" i="2"/>
  <c r="AD174" i="2"/>
  <c r="AD175" i="2"/>
  <c r="AD176" i="2"/>
  <c r="AD177" i="2"/>
  <c r="AD178" i="2"/>
  <c r="AD179" i="2"/>
  <c r="AD180" i="2"/>
  <c r="AD181" i="2"/>
  <c r="AD182" i="2"/>
  <c r="AD183" i="2"/>
  <c r="AD184" i="2"/>
  <c r="AD185" i="2"/>
  <c r="AD186" i="2"/>
  <c r="AD187" i="2"/>
  <c r="AD188" i="2"/>
  <c r="AD189" i="2"/>
  <c r="AD190" i="2"/>
  <c r="AD191" i="2"/>
  <c r="AD192" i="2"/>
  <c r="AD193" i="2"/>
  <c r="AD194" i="2"/>
  <c r="AD195" i="2"/>
  <c r="AD196" i="2"/>
  <c r="AD197" i="2"/>
  <c r="AD198" i="2"/>
  <c r="AD199" i="2"/>
  <c r="AD200" i="2"/>
  <c r="AD201" i="2"/>
  <c r="AD202" i="2"/>
  <c r="AD3" i="2"/>
  <c r="N14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G15" i="6"/>
  <c r="G17" i="6"/>
  <c r="C4" i="6"/>
  <c r="D4" i="6"/>
  <c r="E4" i="6"/>
  <c r="F4" i="6"/>
  <c r="C5" i="6"/>
  <c r="D5" i="6"/>
  <c r="E5" i="6"/>
  <c r="F5" i="6"/>
  <c r="G5" i="6"/>
  <c r="C6" i="6"/>
  <c r="D6" i="6"/>
  <c r="E6" i="6"/>
  <c r="F6" i="6"/>
  <c r="C7" i="6"/>
  <c r="D7" i="6"/>
  <c r="E7" i="6"/>
  <c r="F7" i="6"/>
  <c r="I7" i="6"/>
  <c r="C8" i="6"/>
  <c r="D8" i="6"/>
  <c r="E8" i="6"/>
  <c r="F8" i="6"/>
  <c r="G14" i="6"/>
  <c r="I15" i="6"/>
  <c r="I17" i="6"/>
  <c r="B3" i="3"/>
  <c r="C3" i="3"/>
  <c r="E3" i="3" s="1"/>
  <c r="F3" i="3"/>
  <c r="B4" i="3"/>
  <c r="C4" i="3"/>
  <c r="E4" i="3" s="1"/>
  <c r="F4" i="3"/>
  <c r="B5" i="3"/>
  <c r="C5" i="3"/>
  <c r="E5" i="3" s="1"/>
  <c r="F5" i="3"/>
  <c r="B6" i="3"/>
  <c r="C6" i="3"/>
  <c r="E6" i="3" s="1"/>
  <c r="F6" i="3"/>
  <c r="B7" i="3"/>
  <c r="C7" i="3"/>
  <c r="E7" i="3" s="1"/>
  <c r="F7" i="3"/>
  <c r="B8" i="3"/>
  <c r="C8" i="3"/>
  <c r="E8" i="3" s="1"/>
  <c r="F8" i="3"/>
  <c r="B9" i="3"/>
  <c r="C9" i="3"/>
  <c r="E9" i="3" s="1"/>
  <c r="F9" i="3"/>
  <c r="B10" i="3"/>
  <c r="C10" i="3"/>
  <c r="E10" i="3" s="1"/>
  <c r="F10" i="3"/>
  <c r="B11" i="3"/>
  <c r="C11" i="3"/>
  <c r="E11" i="3" s="1"/>
  <c r="F11" i="3"/>
  <c r="B12" i="3"/>
  <c r="C12" i="3"/>
  <c r="E12" i="3" s="1"/>
  <c r="F12" i="3"/>
  <c r="B13" i="3"/>
  <c r="C13" i="3"/>
  <c r="E13" i="3" s="1"/>
  <c r="F13" i="3"/>
  <c r="B14" i="3"/>
  <c r="C14" i="3"/>
  <c r="E14" i="3" s="1"/>
  <c r="F14" i="3"/>
  <c r="B15" i="3"/>
  <c r="C15" i="3"/>
  <c r="E15" i="3" s="1"/>
  <c r="F15" i="3"/>
  <c r="B20" i="3"/>
  <c r="B25" i="3"/>
  <c r="J3" i="2"/>
  <c r="H3" i="2" s="1"/>
  <c r="K3" i="2"/>
  <c r="L3" i="2"/>
  <c r="Z3" i="2"/>
  <c r="X3" i="2" s="1"/>
  <c r="AA3" i="2"/>
  <c r="AB3" i="2"/>
  <c r="J4" i="2"/>
  <c r="N4" i="2" s="1"/>
  <c r="K4" i="2"/>
  <c r="L4" i="2"/>
  <c r="Z4" i="2"/>
  <c r="X4" i="2"/>
  <c r="AA4" i="2"/>
  <c r="AB4" i="2"/>
  <c r="J5" i="2"/>
  <c r="N5" i="2"/>
  <c r="K5" i="2"/>
  <c r="L5" i="2"/>
  <c r="Z5" i="2"/>
  <c r="AA5" i="2"/>
  <c r="AB5" i="2"/>
  <c r="J6" i="2"/>
  <c r="H6" i="2" s="1"/>
  <c r="K6" i="2"/>
  <c r="L6" i="2"/>
  <c r="Z6" i="2"/>
  <c r="X6" i="2" s="1"/>
  <c r="AA6" i="2"/>
  <c r="AB6" i="2"/>
  <c r="J7" i="2"/>
  <c r="N7" i="2"/>
  <c r="K7" i="2"/>
  <c r="L7" i="2"/>
  <c r="Z7" i="2"/>
  <c r="AA7" i="2"/>
  <c r="AB7" i="2"/>
  <c r="J8" i="2"/>
  <c r="H8" i="2" s="1"/>
  <c r="K8" i="2"/>
  <c r="L8" i="2"/>
  <c r="Z8" i="2"/>
  <c r="X8" i="2" s="1"/>
  <c r="AA8" i="2"/>
  <c r="AB8" i="2"/>
  <c r="J9" i="2"/>
  <c r="H9" i="2" s="1"/>
  <c r="N9" i="2"/>
  <c r="K9" i="2"/>
  <c r="L9" i="2"/>
  <c r="Z9" i="2"/>
  <c r="X9" i="2" s="1"/>
  <c r="AA9" i="2"/>
  <c r="AB9" i="2"/>
  <c r="J10" i="2"/>
  <c r="N10" i="2"/>
  <c r="K10" i="2"/>
  <c r="L10" i="2"/>
  <c r="Z10" i="2"/>
  <c r="AC10" i="2" s="1"/>
  <c r="AA10" i="2"/>
  <c r="AB10" i="2"/>
  <c r="J11" i="2"/>
  <c r="N11" i="2"/>
  <c r="K11" i="2"/>
  <c r="L11" i="2"/>
  <c r="Z11" i="2"/>
  <c r="AD11" i="2"/>
  <c r="AA11" i="2"/>
  <c r="AB11" i="2"/>
  <c r="J12" i="2"/>
  <c r="M12" i="2" s="1"/>
  <c r="K12" i="2"/>
  <c r="L12" i="2"/>
  <c r="Z12" i="2"/>
  <c r="AA12" i="2"/>
  <c r="AB12" i="2"/>
  <c r="J13" i="2"/>
  <c r="H13" i="2" s="1"/>
  <c r="N13" i="2"/>
  <c r="K13" i="2"/>
  <c r="L13" i="2"/>
  <c r="Z13" i="2"/>
  <c r="X13" i="2" s="1"/>
  <c r="AA13" i="2"/>
  <c r="AB13" i="2"/>
  <c r="J14" i="2"/>
  <c r="K14" i="2"/>
  <c r="L14" i="2"/>
  <c r="Z14" i="2"/>
  <c r="AA14" i="2"/>
  <c r="AB14" i="2"/>
  <c r="J15" i="2"/>
  <c r="N15" i="2" s="1"/>
  <c r="I16" i="6" s="1"/>
  <c r="K15" i="2"/>
  <c r="L15" i="2"/>
  <c r="Z15" i="2"/>
  <c r="X15" i="2" s="1"/>
  <c r="AA15" i="2"/>
  <c r="AB15" i="2"/>
  <c r="J16" i="2"/>
  <c r="N16" i="2" s="1"/>
  <c r="K16" i="2"/>
  <c r="L16" i="2"/>
  <c r="Z16" i="2"/>
  <c r="X16" i="2" s="1"/>
  <c r="AA16" i="2"/>
  <c r="AB16" i="2"/>
  <c r="J17" i="2"/>
  <c r="K17" i="2"/>
  <c r="L17" i="2"/>
  <c r="Z17" i="2"/>
  <c r="X17" i="2" s="1"/>
  <c r="AA17" i="2"/>
  <c r="AB17" i="2"/>
  <c r="AC17" i="2"/>
  <c r="J18" i="2"/>
  <c r="H18" i="2"/>
  <c r="K18" i="2"/>
  <c r="O18" i="2" s="1"/>
  <c r="I18" i="2" s="1"/>
  <c r="L18" i="2"/>
  <c r="Z18" i="2"/>
  <c r="X18" i="2" s="1"/>
  <c r="AA18" i="2"/>
  <c r="AB18" i="2"/>
  <c r="J19" i="2"/>
  <c r="H19" i="2" s="1"/>
  <c r="K19" i="2"/>
  <c r="L19" i="2"/>
  <c r="M19" i="2"/>
  <c r="Z19" i="2"/>
  <c r="AA19" i="2"/>
  <c r="AB19" i="2"/>
  <c r="J20" i="2"/>
  <c r="K20" i="2"/>
  <c r="L20" i="2"/>
  <c r="Z20" i="2"/>
  <c r="X20" i="2"/>
  <c r="AA20" i="2"/>
  <c r="AB20" i="2"/>
  <c r="J21" i="2"/>
  <c r="K21" i="2"/>
  <c r="L21" i="2"/>
  <c r="X21" i="2"/>
  <c r="Z21" i="2"/>
  <c r="AA21" i="2"/>
  <c r="AB21" i="2"/>
  <c r="AC21" i="2"/>
  <c r="J22" i="2"/>
  <c r="K22" i="2"/>
  <c r="O22" i="2" s="1"/>
  <c r="I22" i="2" s="1"/>
  <c r="L22" i="2"/>
  <c r="Z22" i="2"/>
  <c r="X22" i="2" s="1"/>
  <c r="AA22" i="2"/>
  <c r="AB22" i="2"/>
  <c r="J23" i="2"/>
  <c r="H23" i="2"/>
  <c r="K23" i="2"/>
  <c r="L23" i="2"/>
  <c r="M23" i="2"/>
  <c r="Z23" i="2"/>
  <c r="AA23" i="2"/>
  <c r="AB23" i="2"/>
  <c r="J24" i="2"/>
  <c r="K24" i="2"/>
  <c r="L24" i="2"/>
  <c r="Z24" i="2"/>
  <c r="X24" i="2" s="1"/>
  <c r="AA24" i="2"/>
  <c r="AB24" i="2"/>
  <c r="J25" i="2"/>
  <c r="K25" i="2"/>
  <c r="L25" i="2"/>
  <c r="Z25" i="2"/>
  <c r="AA25" i="2"/>
  <c r="AB25" i="2"/>
  <c r="J26" i="2"/>
  <c r="K26" i="2"/>
  <c r="O26" i="2" s="1"/>
  <c r="I26" i="2" s="1"/>
  <c r="L26" i="2"/>
  <c r="Z26" i="2"/>
  <c r="X26" i="2" s="1"/>
  <c r="AA26" i="2"/>
  <c r="AB26" i="2"/>
  <c r="J27" i="2"/>
  <c r="H27" i="2" s="1"/>
  <c r="K27" i="2"/>
  <c r="L27" i="2"/>
  <c r="M27" i="2"/>
  <c r="Z27" i="2"/>
  <c r="AA27" i="2"/>
  <c r="AB27" i="2"/>
  <c r="J28" i="2"/>
  <c r="H28" i="2" s="1"/>
  <c r="K28" i="2"/>
  <c r="L28" i="2"/>
  <c r="Z28" i="2"/>
  <c r="X28" i="2" s="1"/>
  <c r="AA28" i="2"/>
  <c r="AB28" i="2"/>
  <c r="J29" i="2"/>
  <c r="K29" i="2"/>
  <c r="L29" i="2"/>
  <c r="Z29" i="2"/>
  <c r="X29" i="2"/>
  <c r="AA29" i="2"/>
  <c r="AE29" i="2" s="1"/>
  <c r="Y29" i="2" s="1"/>
  <c r="AB29" i="2"/>
  <c r="J30" i="2"/>
  <c r="K30" i="2"/>
  <c r="O30" i="2" s="1"/>
  <c r="I30" i="2" s="1"/>
  <c r="L30" i="2"/>
  <c r="Z30" i="2"/>
  <c r="X30" i="2" s="1"/>
  <c r="AA30" i="2"/>
  <c r="AB30" i="2"/>
  <c r="J31" i="2"/>
  <c r="H31" i="2" s="1"/>
  <c r="K31" i="2"/>
  <c r="L31" i="2"/>
  <c r="M31" i="2"/>
  <c r="Z31" i="2"/>
  <c r="AA31" i="2"/>
  <c r="AB31" i="2"/>
  <c r="J32" i="2"/>
  <c r="K32" i="2"/>
  <c r="L32" i="2"/>
  <c r="Z32" i="2"/>
  <c r="AC32" i="2"/>
  <c r="AA32" i="2"/>
  <c r="AB32" i="2"/>
  <c r="H33" i="2"/>
  <c r="J33" i="2"/>
  <c r="K33" i="2"/>
  <c r="L33" i="2"/>
  <c r="M33" i="2"/>
  <c r="Z33" i="2"/>
  <c r="AA33" i="2"/>
  <c r="AB33" i="2"/>
  <c r="J34" i="2"/>
  <c r="K34" i="2"/>
  <c r="O34" i="2" s="1"/>
  <c r="I34" i="2" s="1"/>
  <c r="L34" i="2"/>
  <c r="Z34" i="2"/>
  <c r="AC34" i="2" s="1"/>
  <c r="AA34" i="2"/>
  <c r="AB34" i="2"/>
  <c r="J35" i="2"/>
  <c r="H35" i="2"/>
  <c r="K35" i="2"/>
  <c r="L35" i="2"/>
  <c r="M35" i="2"/>
  <c r="Z35" i="2"/>
  <c r="AA35" i="2"/>
  <c r="AB35" i="2"/>
  <c r="J36" i="2"/>
  <c r="H36" i="2"/>
  <c r="K36" i="2"/>
  <c r="L36" i="2"/>
  <c r="Z36" i="2"/>
  <c r="AA36" i="2"/>
  <c r="AB36" i="2"/>
  <c r="J37" i="2"/>
  <c r="K37" i="2"/>
  <c r="L37" i="2"/>
  <c r="Z37" i="2"/>
  <c r="AA37" i="2"/>
  <c r="AB37" i="2"/>
  <c r="J38" i="2"/>
  <c r="H38" i="2" s="1"/>
  <c r="K38" i="2"/>
  <c r="O38" i="2" s="1"/>
  <c r="I38" i="2" s="1"/>
  <c r="L38" i="2"/>
  <c r="Z38" i="2"/>
  <c r="X38" i="2"/>
  <c r="AA38" i="2"/>
  <c r="AE38" i="2" s="1"/>
  <c r="Y38" i="2" s="1"/>
  <c r="AB38" i="2"/>
  <c r="H39" i="2"/>
  <c r="J39" i="2"/>
  <c r="K39" i="2"/>
  <c r="L39" i="2"/>
  <c r="M39" i="2"/>
  <c r="Z39" i="2"/>
  <c r="AA39" i="2"/>
  <c r="AB39" i="2"/>
  <c r="J40" i="2"/>
  <c r="K40" i="2"/>
  <c r="L40" i="2"/>
  <c r="Z40" i="2"/>
  <c r="AA40" i="2"/>
  <c r="AB40" i="2"/>
  <c r="J41" i="2"/>
  <c r="K41" i="2"/>
  <c r="L41" i="2"/>
  <c r="Z41" i="2"/>
  <c r="AC41" i="2"/>
  <c r="AA41" i="2"/>
  <c r="AB41" i="2"/>
  <c r="J42" i="2"/>
  <c r="K42" i="2"/>
  <c r="O42" i="2" s="1"/>
  <c r="I42" i="2" s="1"/>
  <c r="L42" i="2"/>
  <c r="Z42" i="2"/>
  <c r="AA42" i="2"/>
  <c r="AB42" i="2"/>
  <c r="J43" i="2"/>
  <c r="K43" i="2"/>
  <c r="L43" i="2"/>
  <c r="Z43" i="2"/>
  <c r="X43" i="2" s="1"/>
  <c r="AA43" i="2"/>
  <c r="AB43" i="2"/>
  <c r="J44" i="2"/>
  <c r="K44" i="2"/>
  <c r="L44" i="2"/>
  <c r="Z44" i="2"/>
  <c r="AA44" i="2"/>
  <c r="AB44" i="2"/>
  <c r="J45" i="2"/>
  <c r="H45" i="2" s="1"/>
  <c r="K45" i="2"/>
  <c r="L45" i="2"/>
  <c r="M45" i="2"/>
  <c r="Z45" i="2"/>
  <c r="X45" i="2"/>
  <c r="AA45" i="2"/>
  <c r="AB45" i="2"/>
  <c r="J46" i="2"/>
  <c r="H46" i="2" s="1"/>
  <c r="K46" i="2"/>
  <c r="O46" i="2" s="1"/>
  <c r="I46" i="2" s="1"/>
  <c r="L46" i="2"/>
  <c r="Z46" i="2"/>
  <c r="AA46" i="2"/>
  <c r="AB46" i="2"/>
  <c r="J47" i="2"/>
  <c r="K47" i="2"/>
  <c r="L47" i="2"/>
  <c r="Z47" i="2"/>
  <c r="X47" i="2" s="1"/>
  <c r="AA47" i="2"/>
  <c r="AB47" i="2"/>
  <c r="J48" i="2"/>
  <c r="K48" i="2"/>
  <c r="L48" i="2"/>
  <c r="Z48" i="2"/>
  <c r="AA48" i="2"/>
  <c r="AB48" i="2"/>
  <c r="J49" i="2"/>
  <c r="K49" i="2"/>
  <c r="L49" i="2"/>
  <c r="Z49" i="2"/>
  <c r="AA49" i="2"/>
  <c r="AB49" i="2"/>
  <c r="J50" i="2"/>
  <c r="K50" i="2"/>
  <c r="O50" i="2" s="1"/>
  <c r="I50" i="2" s="1"/>
  <c r="L50" i="2"/>
  <c r="Z50" i="2"/>
  <c r="X50" i="2" s="1"/>
  <c r="AA50" i="2"/>
  <c r="AB50" i="2"/>
  <c r="J51" i="2"/>
  <c r="H51" i="2" s="1"/>
  <c r="K51" i="2"/>
  <c r="L51" i="2"/>
  <c r="M51" i="2"/>
  <c r="Z51" i="2"/>
  <c r="AA51" i="2"/>
  <c r="AB51" i="2"/>
  <c r="J52" i="2"/>
  <c r="K52" i="2"/>
  <c r="L52" i="2"/>
  <c r="Z52" i="2"/>
  <c r="X52" i="2"/>
  <c r="AA52" i="2"/>
  <c r="AB52" i="2"/>
  <c r="J53" i="2"/>
  <c r="K53" i="2"/>
  <c r="L53" i="2"/>
  <c r="X53" i="2"/>
  <c r="Z53" i="2"/>
  <c r="AA53" i="2"/>
  <c r="AB53" i="2"/>
  <c r="AC53" i="2"/>
  <c r="J54" i="2"/>
  <c r="M54" i="2" s="1"/>
  <c r="K54" i="2"/>
  <c r="O54" i="2" s="1"/>
  <c r="I54" i="2" s="1"/>
  <c r="L54" i="2"/>
  <c r="Z54" i="2"/>
  <c r="X54" i="2"/>
  <c r="AA54" i="2"/>
  <c r="AE54" i="2" s="1"/>
  <c r="Y54" i="2" s="1"/>
  <c r="AB54" i="2"/>
  <c r="H55" i="2"/>
  <c r="J55" i="2"/>
  <c r="K55" i="2"/>
  <c r="L55" i="2"/>
  <c r="M55" i="2"/>
  <c r="Z55" i="2"/>
  <c r="AA55" i="2"/>
  <c r="AB55" i="2"/>
  <c r="J56" i="2"/>
  <c r="K56" i="2"/>
  <c r="L56" i="2"/>
  <c r="Z56" i="2"/>
  <c r="X56" i="2" s="1"/>
  <c r="AA56" i="2"/>
  <c r="AB56" i="2"/>
  <c r="J57" i="2"/>
  <c r="K57" i="2"/>
  <c r="L57" i="2"/>
  <c r="Z57" i="2"/>
  <c r="X57" i="2"/>
  <c r="AA57" i="2"/>
  <c r="AB57" i="2"/>
  <c r="AC57" i="2"/>
  <c r="J58" i="2"/>
  <c r="K58" i="2"/>
  <c r="O58" i="2" s="1"/>
  <c r="I58" i="2" s="1"/>
  <c r="L58" i="2"/>
  <c r="Z58" i="2"/>
  <c r="X58" i="2"/>
  <c r="AA58" i="2"/>
  <c r="AE58" i="2" s="1"/>
  <c r="Y58" i="2" s="1"/>
  <c r="AB58" i="2"/>
  <c r="J59" i="2"/>
  <c r="K59" i="2"/>
  <c r="L59" i="2"/>
  <c r="Z59" i="2"/>
  <c r="AA59" i="2"/>
  <c r="AB59" i="2"/>
  <c r="J60" i="2"/>
  <c r="K60" i="2"/>
  <c r="L60" i="2"/>
  <c r="X60" i="2"/>
  <c r="Z60" i="2"/>
  <c r="AA60" i="2"/>
  <c r="AB60" i="2"/>
  <c r="J61" i="2"/>
  <c r="K61" i="2"/>
  <c r="L61" i="2"/>
  <c r="Z61" i="2"/>
  <c r="X61" i="2" s="1"/>
  <c r="AA61" i="2"/>
  <c r="AB61" i="2"/>
  <c r="AC61" i="2"/>
  <c r="J62" i="2"/>
  <c r="K62" i="2"/>
  <c r="O62" i="2" s="1"/>
  <c r="I62" i="2" s="1"/>
  <c r="L62" i="2"/>
  <c r="Z62" i="2"/>
  <c r="X62" i="2"/>
  <c r="AA62" i="2"/>
  <c r="AE62" i="2" s="1"/>
  <c r="Y62" i="2" s="1"/>
  <c r="AB62" i="2"/>
  <c r="H63" i="2"/>
  <c r="J63" i="2"/>
  <c r="K63" i="2"/>
  <c r="L63" i="2"/>
  <c r="M63" i="2"/>
  <c r="Z63" i="2"/>
  <c r="AA63" i="2"/>
  <c r="AB63" i="2"/>
  <c r="J64" i="2"/>
  <c r="K64" i="2"/>
  <c r="L64" i="2"/>
  <c r="Z64" i="2"/>
  <c r="X64" i="2" s="1"/>
  <c r="AA64" i="2"/>
  <c r="AB64" i="2"/>
  <c r="J65" i="2"/>
  <c r="K65" i="2"/>
  <c r="L65" i="2"/>
  <c r="Z65" i="2"/>
  <c r="X65" i="2"/>
  <c r="AA65" i="2"/>
  <c r="AB65" i="2"/>
  <c r="AC65" i="2"/>
  <c r="J66" i="2"/>
  <c r="H66" i="2"/>
  <c r="K66" i="2"/>
  <c r="O66" i="2" s="1"/>
  <c r="I66" i="2" s="1"/>
  <c r="L66" i="2"/>
  <c r="Z66" i="2"/>
  <c r="X66" i="2" s="1"/>
  <c r="AA66" i="2"/>
  <c r="AB66" i="2"/>
  <c r="J67" i="2"/>
  <c r="H67" i="2"/>
  <c r="K67" i="2"/>
  <c r="L67" i="2"/>
  <c r="M67" i="2"/>
  <c r="Z67" i="2"/>
  <c r="AA67" i="2"/>
  <c r="AB67" i="2"/>
  <c r="J68" i="2"/>
  <c r="K68" i="2"/>
  <c r="L68" i="2"/>
  <c r="Z68" i="2"/>
  <c r="AC68" i="2"/>
  <c r="AA68" i="2"/>
  <c r="AB68" i="2"/>
  <c r="J69" i="2"/>
  <c r="H69" i="2"/>
  <c r="K69" i="2"/>
  <c r="L69" i="2"/>
  <c r="Z69" i="2"/>
  <c r="AA69" i="2"/>
  <c r="AB69" i="2"/>
  <c r="J70" i="2"/>
  <c r="K70" i="2"/>
  <c r="O70" i="2" s="1"/>
  <c r="I70" i="2" s="1"/>
  <c r="L70" i="2"/>
  <c r="Z70" i="2"/>
  <c r="X70" i="2"/>
  <c r="AA70" i="2"/>
  <c r="AB70" i="2"/>
  <c r="J71" i="2"/>
  <c r="K71" i="2"/>
  <c r="L71" i="2"/>
  <c r="Z71" i="2"/>
  <c r="AC71" i="2" s="1"/>
  <c r="AA71" i="2"/>
  <c r="AB71" i="2"/>
  <c r="J72" i="2"/>
  <c r="K72" i="2"/>
  <c r="L72" i="2"/>
  <c r="Z72" i="2"/>
  <c r="AA72" i="2"/>
  <c r="AB72" i="2"/>
  <c r="J73" i="2"/>
  <c r="H73" i="2" s="1"/>
  <c r="K73" i="2"/>
  <c r="L73" i="2"/>
  <c r="Z73" i="2"/>
  <c r="AA73" i="2"/>
  <c r="AB73" i="2"/>
  <c r="J74" i="2"/>
  <c r="K74" i="2"/>
  <c r="O74" i="2" s="1"/>
  <c r="I74" i="2" s="1"/>
  <c r="L74" i="2"/>
  <c r="Z74" i="2"/>
  <c r="AC74" i="2"/>
  <c r="AA74" i="2"/>
  <c r="AE74" i="2" s="1"/>
  <c r="Y74" i="2" s="1"/>
  <c r="AB74" i="2"/>
  <c r="J75" i="2"/>
  <c r="K75" i="2"/>
  <c r="L75" i="2"/>
  <c r="Z75" i="2"/>
  <c r="AA75" i="2"/>
  <c r="AB75" i="2"/>
  <c r="J76" i="2"/>
  <c r="K76" i="2"/>
  <c r="L76" i="2"/>
  <c r="Z76" i="2"/>
  <c r="X76" i="2"/>
  <c r="AA76" i="2"/>
  <c r="AB76" i="2"/>
  <c r="J77" i="2"/>
  <c r="M77" i="2"/>
  <c r="K77" i="2"/>
  <c r="L77" i="2"/>
  <c r="Z77" i="2"/>
  <c r="AA77" i="2"/>
  <c r="AB77" i="2"/>
  <c r="J78" i="2"/>
  <c r="K78" i="2"/>
  <c r="O78" i="2" s="1"/>
  <c r="I78" i="2" s="1"/>
  <c r="L78" i="2"/>
  <c r="Z78" i="2"/>
  <c r="X78" i="2" s="1"/>
  <c r="AA78" i="2"/>
  <c r="AE78" i="2" s="1"/>
  <c r="Y78" i="2" s="1"/>
  <c r="AB78" i="2"/>
  <c r="J79" i="2"/>
  <c r="K79" i="2"/>
  <c r="L79" i="2"/>
  <c r="Z79" i="2"/>
  <c r="AA79" i="2"/>
  <c r="AB79" i="2"/>
  <c r="J80" i="2"/>
  <c r="K80" i="2"/>
  <c r="L80" i="2"/>
  <c r="Z80" i="2"/>
  <c r="X80" i="2"/>
  <c r="AA80" i="2"/>
  <c r="AB80" i="2"/>
  <c r="J81" i="2"/>
  <c r="M81" i="2" s="1"/>
  <c r="H81" i="2"/>
  <c r="K81" i="2"/>
  <c r="L81" i="2"/>
  <c r="Z81" i="2"/>
  <c r="AA81" i="2"/>
  <c r="AB81" i="2"/>
  <c r="J82" i="2"/>
  <c r="K82" i="2"/>
  <c r="O82" i="2" s="1"/>
  <c r="L82" i="2"/>
  <c r="Z82" i="2"/>
  <c r="X82" i="2" s="1"/>
  <c r="AA82" i="2"/>
  <c r="AB82" i="2"/>
  <c r="J83" i="2"/>
  <c r="H83" i="2"/>
  <c r="K83" i="2"/>
  <c r="L83" i="2"/>
  <c r="Z83" i="2"/>
  <c r="AA83" i="2"/>
  <c r="AB83" i="2"/>
  <c r="J84" i="2"/>
  <c r="K84" i="2"/>
  <c r="L84" i="2"/>
  <c r="Z84" i="2"/>
  <c r="X84" i="2"/>
  <c r="AA84" i="2"/>
  <c r="AB84" i="2"/>
  <c r="J85" i="2"/>
  <c r="H85" i="2"/>
  <c r="K85" i="2"/>
  <c r="L85" i="2"/>
  <c r="Z85" i="2"/>
  <c r="AA85" i="2"/>
  <c r="AB85" i="2"/>
  <c r="J86" i="2"/>
  <c r="K86" i="2"/>
  <c r="O86" i="2" s="1"/>
  <c r="I86" i="2" s="1"/>
  <c r="L86" i="2"/>
  <c r="Z86" i="2"/>
  <c r="X86" i="2"/>
  <c r="AA86" i="2"/>
  <c r="AB86" i="2"/>
  <c r="J87" i="2"/>
  <c r="M87" i="2" s="1"/>
  <c r="K87" i="2"/>
  <c r="L87" i="2"/>
  <c r="Z87" i="2"/>
  <c r="AA87" i="2"/>
  <c r="AB87" i="2"/>
  <c r="J88" i="2"/>
  <c r="K88" i="2"/>
  <c r="L88" i="2"/>
  <c r="Z88" i="2"/>
  <c r="X88" i="2"/>
  <c r="AA88" i="2"/>
  <c r="AB88" i="2"/>
  <c r="J89" i="2"/>
  <c r="H89" i="2"/>
  <c r="K89" i="2"/>
  <c r="L89" i="2"/>
  <c r="Z89" i="2"/>
  <c r="AA89" i="2"/>
  <c r="AB89" i="2"/>
  <c r="J90" i="2"/>
  <c r="K90" i="2"/>
  <c r="O90" i="2" s="1"/>
  <c r="I90" i="2" s="1"/>
  <c r="L90" i="2"/>
  <c r="Z90" i="2"/>
  <c r="AA90" i="2"/>
  <c r="AB90" i="2"/>
  <c r="J91" i="2"/>
  <c r="M91" i="2" s="1"/>
  <c r="K91" i="2"/>
  <c r="L91" i="2"/>
  <c r="Z91" i="2"/>
  <c r="AA91" i="2"/>
  <c r="AB91" i="2"/>
  <c r="J92" i="2"/>
  <c r="K92" i="2"/>
  <c r="L92" i="2"/>
  <c r="Z92" i="2"/>
  <c r="X92" i="2"/>
  <c r="AA92" i="2"/>
  <c r="AB92" i="2"/>
  <c r="J93" i="2"/>
  <c r="H93" i="2"/>
  <c r="K93" i="2"/>
  <c r="L93" i="2"/>
  <c r="Z93" i="2"/>
  <c r="AA93" i="2"/>
  <c r="AB93" i="2"/>
  <c r="J94" i="2"/>
  <c r="K94" i="2"/>
  <c r="O94" i="2" s="1"/>
  <c r="L94" i="2"/>
  <c r="Z94" i="2"/>
  <c r="AC94" i="2"/>
  <c r="AA94" i="2"/>
  <c r="AB94" i="2"/>
  <c r="J95" i="2"/>
  <c r="H95" i="2" s="1"/>
  <c r="M95" i="2"/>
  <c r="K95" i="2"/>
  <c r="L95" i="2"/>
  <c r="Z95" i="2"/>
  <c r="AA95" i="2"/>
  <c r="AB95" i="2"/>
  <c r="J96" i="2"/>
  <c r="H96" i="2" s="1"/>
  <c r="K96" i="2"/>
  <c r="L96" i="2"/>
  <c r="Z96" i="2"/>
  <c r="X96" i="2" s="1"/>
  <c r="AA96" i="2"/>
  <c r="AB96" i="2"/>
  <c r="J97" i="2"/>
  <c r="H97" i="2"/>
  <c r="K97" i="2"/>
  <c r="L97" i="2"/>
  <c r="Z97" i="2"/>
  <c r="AA97" i="2"/>
  <c r="AB97" i="2"/>
  <c r="J98" i="2"/>
  <c r="K98" i="2"/>
  <c r="O98" i="2" s="1"/>
  <c r="I98" i="2" s="1"/>
  <c r="L98" i="2"/>
  <c r="Z98" i="2"/>
  <c r="AA98" i="2"/>
  <c r="AE98" i="2" s="1"/>
  <c r="Y98" i="2" s="1"/>
  <c r="AB98" i="2"/>
  <c r="J99" i="2"/>
  <c r="H99" i="2"/>
  <c r="K99" i="2"/>
  <c r="L99" i="2"/>
  <c r="Z99" i="2"/>
  <c r="AA99" i="2"/>
  <c r="AB99" i="2"/>
  <c r="J100" i="2"/>
  <c r="K100" i="2"/>
  <c r="L100" i="2"/>
  <c r="Z100" i="2"/>
  <c r="AA100" i="2"/>
  <c r="AB100" i="2"/>
  <c r="J101" i="2"/>
  <c r="H101" i="2"/>
  <c r="K101" i="2"/>
  <c r="L101" i="2"/>
  <c r="Z101" i="2"/>
  <c r="AA101" i="2"/>
  <c r="AB101" i="2"/>
  <c r="J102" i="2"/>
  <c r="K102" i="2"/>
  <c r="O102" i="2" s="1"/>
  <c r="I102" i="2" s="1"/>
  <c r="L102" i="2"/>
  <c r="Z102" i="2"/>
  <c r="AC102" i="2"/>
  <c r="AA102" i="2"/>
  <c r="AB102" i="2"/>
  <c r="J103" i="2"/>
  <c r="K103" i="2"/>
  <c r="L103" i="2"/>
  <c r="Z103" i="2"/>
  <c r="AA103" i="2"/>
  <c r="AB103" i="2"/>
  <c r="J104" i="2"/>
  <c r="K104" i="2"/>
  <c r="L104" i="2"/>
  <c r="Z104" i="2"/>
  <c r="X104" i="2" s="1"/>
  <c r="AA104" i="2"/>
  <c r="AB104" i="2"/>
  <c r="J105" i="2"/>
  <c r="M105" i="2"/>
  <c r="K105" i="2"/>
  <c r="L105" i="2"/>
  <c r="Z105" i="2"/>
  <c r="AA105" i="2"/>
  <c r="AB105" i="2"/>
  <c r="J106" i="2"/>
  <c r="K106" i="2"/>
  <c r="O106" i="2" s="1"/>
  <c r="I106" i="2" s="1"/>
  <c r="L106" i="2"/>
  <c r="Z106" i="2"/>
  <c r="X106" i="2"/>
  <c r="AA106" i="2"/>
  <c r="AB106" i="2"/>
  <c r="J107" i="2"/>
  <c r="H107" i="2" s="1"/>
  <c r="K107" i="2"/>
  <c r="L107" i="2"/>
  <c r="Z107" i="2"/>
  <c r="X107" i="2" s="1"/>
  <c r="AA107" i="2"/>
  <c r="AB107" i="2"/>
  <c r="J108" i="2"/>
  <c r="H108" i="2" s="1"/>
  <c r="K108" i="2"/>
  <c r="L108" i="2"/>
  <c r="Z108" i="2"/>
  <c r="X108" i="2" s="1"/>
  <c r="AA108" i="2"/>
  <c r="AB108" i="2"/>
  <c r="J109" i="2"/>
  <c r="K109" i="2"/>
  <c r="L109" i="2"/>
  <c r="Z109" i="2"/>
  <c r="X109" i="2" s="1"/>
  <c r="AA109" i="2"/>
  <c r="AB109" i="2"/>
  <c r="J110" i="2"/>
  <c r="H110" i="2" s="1"/>
  <c r="K110" i="2"/>
  <c r="O110" i="2" s="1"/>
  <c r="I110" i="2" s="1"/>
  <c r="L110" i="2"/>
  <c r="Z110" i="2"/>
  <c r="X110" i="2" s="1"/>
  <c r="AA110" i="2"/>
  <c r="AB110" i="2"/>
  <c r="J111" i="2"/>
  <c r="K111" i="2"/>
  <c r="L111" i="2"/>
  <c r="Z111" i="2"/>
  <c r="X111" i="2" s="1"/>
  <c r="AA111" i="2"/>
  <c r="AB111" i="2"/>
  <c r="J112" i="2"/>
  <c r="K112" i="2"/>
  <c r="L112" i="2"/>
  <c r="Z112" i="2"/>
  <c r="AA112" i="2"/>
  <c r="AB112" i="2"/>
  <c r="J113" i="2"/>
  <c r="K113" i="2"/>
  <c r="L113" i="2"/>
  <c r="Z113" i="2"/>
  <c r="AA113" i="2"/>
  <c r="AB113" i="2"/>
  <c r="J114" i="2"/>
  <c r="K114" i="2"/>
  <c r="O114" i="2" s="1"/>
  <c r="I114" i="2" s="1"/>
  <c r="L114" i="2"/>
  <c r="Z114" i="2"/>
  <c r="X114" i="2"/>
  <c r="AA114" i="2"/>
  <c r="AE114" i="2" s="1"/>
  <c r="Y114" i="2" s="1"/>
  <c r="AB114" i="2"/>
  <c r="J115" i="2"/>
  <c r="H115" i="2"/>
  <c r="K115" i="2"/>
  <c r="L115" i="2"/>
  <c r="Z115" i="2"/>
  <c r="AC115" i="2" s="1"/>
  <c r="AA115" i="2"/>
  <c r="AB115" i="2"/>
  <c r="J116" i="2"/>
  <c r="K116" i="2"/>
  <c r="L116" i="2"/>
  <c r="Z116" i="2"/>
  <c r="X116" i="2"/>
  <c r="AA116" i="2"/>
  <c r="AB116" i="2"/>
  <c r="J117" i="2"/>
  <c r="H117" i="2" s="1"/>
  <c r="K117" i="2"/>
  <c r="L117" i="2"/>
  <c r="Z117" i="2"/>
  <c r="AA117" i="2"/>
  <c r="AB117" i="2"/>
  <c r="J118" i="2"/>
  <c r="H118" i="2"/>
  <c r="K118" i="2"/>
  <c r="O118" i="2" s="1"/>
  <c r="I118" i="2" s="1"/>
  <c r="L118" i="2"/>
  <c r="Z118" i="2"/>
  <c r="X118" i="2" s="1"/>
  <c r="AA118" i="2"/>
  <c r="AB118" i="2"/>
  <c r="J119" i="2"/>
  <c r="K119" i="2"/>
  <c r="L119" i="2"/>
  <c r="Z119" i="2"/>
  <c r="AC119" i="2" s="1"/>
  <c r="AA119" i="2"/>
  <c r="AB119" i="2"/>
  <c r="J120" i="2"/>
  <c r="K120" i="2"/>
  <c r="L120" i="2"/>
  <c r="Z120" i="2"/>
  <c r="AA120" i="2"/>
  <c r="AB120" i="2"/>
  <c r="J121" i="2"/>
  <c r="H121" i="2" s="1"/>
  <c r="K121" i="2"/>
  <c r="L121" i="2"/>
  <c r="Z121" i="2"/>
  <c r="AA121" i="2"/>
  <c r="AB121" i="2"/>
  <c r="J122" i="2"/>
  <c r="H122" i="2" s="1"/>
  <c r="K122" i="2"/>
  <c r="O122" i="2" s="1"/>
  <c r="I122" i="2" s="1"/>
  <c r="L122" i="2"/>
  <c r="Z122" i="2"/>
  <c r="AA122" i="2"/>
  <c r="AE122" i="2" s="1"/>
  <c r="Y122" i="2" s="1"/>
  <c r="AB122" i="2"/>
  <c r="J123" i="2"/>
  <c r="H123" i="2"/>
  <c r="K123" i="2"/>
  <c r="L123" i="2"/>
  <c r="Z123" i="2"/>
  <c r="AA123" i="2"/>
  <c r="AB123" i="2"/>
  <c r="J124" i="2"/>
  <c r="K124" i="2"/>
  <c r="L124" i="2"/>
  <c r="Z124" i="2"/>
  <c r="AA124" i="2"/>
  <c r="AB124" i="2"/>
  <c r="J125" i="2"/>
  <c r="K125" i="2"/>
  <c r="L125" i="2"/>
  <c r="Z125" i="2"/>
  <c r="X125" i="2" s="1"/>
  <c r="AA125" i="2"/>
  <c r="AB125" i="2"/>
  <c r="H126" i="2"/>
  <c r="J126" i="2"/>
  <c r="K126" i="2"/>
  <c r="O126" i="2" s="1"/>
  <c r="I126" i="2" s="1"/>
  <c r="L126" i="2"/>
  <c r="Z126" i="2"/>
  <c r="X126" i="2" s="1"/>
  <c r="AA126" i="2"/>
  <c r="AE126" i="2" s="1"/>
  <c r="Y126" i="2" s="1"/>
  <c r="AB126" i="2"/>
  <c r="J127" i="2"/>
  <c r="K127" i="2"/>
  <c r="L127" i="2"/>
  <c r="Z127" i="2"/>
  <c r="AC127" i="2"/>
  <c r="AA127" i="2"/>
  <c r="AB127" i="2"/>
  <c r="J128" i="2"/>
  <c r="M128" i="2" s="1"/>
  <c r="K128" i="2"/>
  <c r="L128" i="2"/>
  <c r="Z128" i="2"/>
  <c r="X128" i="2" s="1"/>
  <c r="AA128" i="2"/>
  <c r="AB128" i="2"/>
  <c r="J129" i="2"/>
  <c r="M129" i="2"/>
  <c r="K129" i="2"/>
  <c r="L129" i="2"/>
  <c r="Z129" i="2"/>
  <c r="AA129" i="2"/>
  <c r="AB129" i="2"/>
  <c r="J130" i="2"/>
  <c r="H130" i="2"/>
  <c r="K130" i="2"/>
  <c r="O130" i="2" s="1"/>
  <c r="I130" i="2" s="1"/>
  <c r="L130" i="2"/>
  <c r="Z130" i="2"/>
  <c r="X130" i="2" s="1"/>
  <c r="AA130" i="2"/>
  <c r="AB130" i="2"/>
  <c r="J131" i="2"/>
  <c r="H131" i="2" s="1"/>
  <c r="K131" i="2"/>
  <c r="L131" i="2"/>
  <c r="Z131" i="2"/>
  <c r="AC131" i="2" s="1"/>
  <c r="AA131" i="2"/>
  <c r="AB131" i="2"/>
  <c r="J132" i="2"/>
  <c r="H132" i="2" s="1"/>
  <c r="K132" i="2"/>
  <c r="L132" i="2"/>
  <c r="X132" i="2"/>
  <c r="Z132" i="2"/>
  <c r="AA132" i="2"/>
  <c r="AB132" i="2"/>
  <c r="J133" i="2"/>
  <c r="K133" i="2"/>
  <c r="L133" i="2"/>
  <c r="Z133" i="2"/>
  <c r="AA133" i="2"/>
  <c r="AB133" i="2"/>
  <c r="J134" i="2"/>
  <c r="K134" i="2"/>
  <c r="O134" i="2" s="1"/>
  <c r="I134" i="2" s="1"/>
  <c r="L134" i="2"/>
  <c r="Z134" i="2"/>
  <c r="X134" i="2" s="1"/>
  <c r="AA134" i="2"/>
  <c r="AE134" i="2" s="1"/>
  <c r="Y134" i="2" s="1"/>
  <c r="AB134" i="2"/>
  <c r="J135" i="2"/>
  <c r="K135" i="2"/>
  <c r="L135" i="2"/>
  <c r="Z135" i="2"/>
  <c r="X135" i="2"/>
  <c r="AA135" i="2"/>
  <c r="AB135" i="2"/>
  <c r="J136" i="2"/>
  <c r="H136" i="2" s="1"/>
  <c r="M136" i="2"/>
  <c r="K136" i="2"/>
  <c r="L136" i="2"/>
  <c r="Z136" i="2"/>
  <c r="AA136" i="2"/>
  <c r="AB136" i="2"/>
  <c r="J137" i="2"/>
  <c r="K137" i="2"/>
  <c r="L137" i="2"/>
  <c r="Z137" i="2"/>
  <c r="AA137" i="2"/>
  <c r="AB137" i="2"/>
  <c r="J138" i="2"/>
  <c r="H138" i="2"/>
  <c r="K138" i="2"/>
  <c r="O138" i="2" s="1"/>
  <c r="I138" i="2" s="1"/>
  <c r="L138" i="2"/>
  <c r="Z138" i="2"/>
  <c r="AA138" i="2"/>
  <c r="AB138" i="2"/>
  <c r="J139" i="2"/>
  <c r="M139" i="2" s="1"/>
  <c r="K139" i="2"/>
  <c r="L139" i="2"/>
  <c r="Z139" i="2"/>
  <c r="AA139" i="2"/>
  <c r="AB139" i="2"/>
  <c r="J140" i="2"/>
  <c r="K140" i="2"/>
  <c r="L140" i="2"/>
  <c r="X140" i="2"/>
  <c r="Z140" i="2"/>
  <c r="AA140" i="2"/>
  <c r="AB140" i="2"/>
  <c r="J141" i="2"/>
  <c r="K141" i="2"/>
  <c r="L141" i="2"/>
  <c r="Z141" i="2"/>
  <c r="AA141" i="2"/>
  <c r="AB141" i="2"/>
  <c r="J142" i="2"/>
  <c r="H142" i="2" s="1"/>
  <c r="K142" i="2"/>
  <c r="O142" i="2" s="1"/>
  <c r="I142" i="2" s="1"/>
  <c r="L142" i="2"/>
  <c r="Z142" i="2"/>
  <c r="X142" i="2"/>
  <c r="AA142" i="2"/>
  <c r="AB142" i="2"/>
  <c r="J143" i="2"/>
  <c r="K143" i="2"/>
  <c r="L143" i="2"/>
  <c r="Z143" i="2"/>
  <c r="AC143" i="2" s="1"/>
  <c r="AA143" i="2"/>
  <c r="AB143" i="2"/>
  <c r="J144" i="2"/>
  <c r="K144" i="2"/>
  <c r="L144" i="2"/>
  <c r="Z144" i="2"/>
  <c r="X144" i="2" s="1"/>
  <c r="AA144" i="2"/>
  <c r="AB144" i="2"/>
  <c r="J145" i="2"/>
  <c r="K145" i="2"/>
  <c r="L145" i="2"/>
  <c r="Z145" i="2"/>
  <c r="AA145" i="2"/>
  <c r="AB145" i="2"/>
  <c r="J146" i="2"/>
  <c r="H146" i="2"/>
  <c r="K146" i="2"/>
  <c r="O146" i="2" s="1"/>
  <c r="I146" i="2" s="1"/>
  <c r="L146" i="2"/>
  <c r="Z146" i="2"/>
  <c r="X146" i="2"/>
  <c r="AA146" i="2"/>
  <c r="AB146" i="2"/>
  <c r="J147" i="2"/>
  <c r="H147" i="2" s="1"/>
  <c r="K147" i="2"/>
  <c r="L147" i="2"/>
  <c r="Z147" i="2"/>
  <c r="AA147" i="2"/>
  <c r="AB147" i="2"/>
  <c r="J148" i="2"/>
  <c r="H148" i="2" s="1"/>
  <c r="K148" i="2"/>
  <c r="L148" i="2"/>
  <c r="Z148" i="2"/>
  <c r="X148" i="2" s="1"/>
  <c r="AA148" i="2"/>
  <c r="AB148" i="2"/>
  <c r="J149" i="2"/>
  <c r="K149" i="2"/>
  <c r="L149" i="2"/>
  <c r="Z149" i="2"/>
  <c r="AC149" i="2"/>
  <c r="AA149" i="2"/>
  <c r="AB149" i="2"/>
  <c r="J150" i="2"/>
  <c r="H150" i="2"/>
  <c r="K150" i="2"/>
  <c r="O150" i="2" s="1"/>
  <c r="I150" i="2" s="1"/>
  <c r="L150" i="2"/>
  <c r="Z150" i="2"/>
  <c r="AA150" i="2"/>
  <c r="AB150" i="2"/>
  <c r="J151" i="2"/>
  <c r="K151" i="2"/>
  <c r="L151" i="2"/>
  <c r="Z151" i="2"/>
  <c r="AC151" i="2" s="1"/>
  <c r="AA151" i="2"/>
  <c r="AB151" i="2"/>
  <c r="J152" i="2"/>
  <c r="M152" i="2" s="1"/>
  <c r="K152" i="2"/>
  <c r="L152" i="2"/>
  <c r="Z152" i="2"/>
  <c r="AA152" i="2"/>
  <c r="AB152" i="2"/>
  <c r="J153" i="2"/>
  <c r="K153" i="2"/>
  <c r="L153" i="2"/>
  <c r="Z153" i="2"/>
  <c r="AA153" i="2"/>
  <c r="AB153" i="2"/>
  <c r="J154" i="2"/>
  <c r="H154" i="2" s="1"/>
  <c r="K154" i="2"/>
  <c r="O154" i="2" s="1"/>
  <c r="L154" i="2"/>
  <c r="Z154" i="2"/>
  <c r="X154" i="2"/>
  <c r="AA154" i="2"/>
  <c r="AE154" i="2" s="1"/>
  <c r="Y154" i="2" s="1"/>
  <c r="AB154" i="2"/>
  <c r="J155" i="2"/>
  <c r="K155" i="2"/>
  <c r="L155" i="2"/>
  <c r="Z155" i="2"/>
  <c r="AA155" i="2"/>
  <c r="AB155" i="2"/>
  <c r="J156" i="2"/>
  <c r="K156" i="2"/>
  <c r="L156" i="2"/>
  <c r="Z156" i="2"/>
  <c r="X156" i="2"/>
  <c r="AA156" i="2"/>
  <c r="AB156" i="2"/>
  <c r="J157" i="2"/>
  <c r="K157" i="2"/>
  <c r="L157" i="2"/>
  <c r="Z157" i="2"/>
  <c r="AA157" i="2"/>
  <c r="AB157" i="2"/>
  <c r="J158" i="2"/>
  <c r="H158" i="2" s="1"/>
  <c r="K158" i="2"/>
  <c r="O158" i="2" s="1"/>
  <c r="I158" i="2" s="1"/>
  <c r="L158" i="2"/>
  <c r="Z158" i="2"/>
  <c r="X158" i="2" s="1"/>
  <c r="AA158" i="2"/>
  <c r="AE158" i="2" s="1"/>
  <c r="Y158" i="2" s="1"/>
  <c r="AB158" i="2"/>
  <c r="J159" i="2"/>
  <c r="K159" i="2"/>
  <c r="L159" i="2"/>
  <c r="Z159" i="2"/>
  <c r="X159" i="2"/>
  <c r="AA159" i="2"/>
  <c r="AB159" i="2"/>
  <c r="J160" i="2"/>
  <c r="H160" i="2" s="1"/>
  <c r="K160" i="2"/>
  <c r="L160" i="2"/>
  <c r="Z160" i="2"/>
  <c r="AA160" i="2"/>
  <c r="AB160" i="2"/>
  <c r="J161" i="2"/>
  <c r="M161" i="2"/>
  <c r="K161" i="2"/>
  <c r="L161" i="2"/>
  <c r="Z161" i="2"/>
  <c r="AC161" i="2" s="1"/>
  <c r="AA161" i="2"/>
  <c r="AB161" i="2"/>
  <c r="J162" i="2"/>
  <c r="K162" i="2"/>
  <c r="O162" i="2" s="1"/>
  <c r="I162" i="2" s="1"/>
  <c r="L162" i="2"/>
  <c r="Z162" i="2"/>
  <c r="X162" i="2"/>
  <c r="AA162" i="2"/>
  <c r="AE162" i="2" s="1"/>
  <c r="Y162" i="2" s="1"/>
  <c r="AB162" i="2"/>
  <c r="J163" i="2"/>
  <c r="K163" i="2"/>
  <c r="L163" i="2"/>
  <c r="Z163" i="2"/>
  <c r="AA163" i="2"/>
  <c r="AB163" i="2"/>
  <c r="J164" i="2"/>
  <c r="K164" i="2"/>
  <c r="L164" i="2"/>
  <c r="Z164" i="2"/>
  <c r="X164" i="2"/>
  <c r="AA164" i="2"/>
  <c r="AB164" i="2"/>
  <c r="J165" i="2"/>
  <c r="H165" i="2" s="1"/>
  <c r="K165" i="2"/>
  <c r="L165" i="2"/>
  <c r="Z165" i="2"/>
  <c r="AA165" i="2"/>
  <c r="AB165" i="2"/>
  <c r="J166" i="2"/>
  <c r="M166" i="2" s="1"/>
  <c r="K166" i="2"/>
  <c r="O166" i="2" s="1"/>
  <c r="I166" i="2" s="1"/>
  <c r="L166" i="2"/>
  <c r="Z166" i="2"/>
  <c r="X166" i="2" s="1"/>
  <c r="AA166" i="2"/>
  <c r="AE166" i="2" s="1"/>
  <c r="Y166" i="2" s="1"/>
  <c r="AB166" i="2"/>
  <c r="J167" i="2"/>
  <c r="M167" i="2"/>
  <c r="K167" i="2"/>
  <c r="L167" i="2"/>
  <c r="Z167" i="2"/>
  <c r="AA167" i="2"/>
  <c r="AB167" i="2"/>
  <c r="J168" i="2"/>
  <c r="K168" i="2"/>
  <c r="L168" i="2"/>
  <c r="Z168" i="2"/>
  <c r="AA168" i="2"/>
  <c r="AB168" i="2"/>
  <c r="J169" i="2"/>
  <c r="M169" i="2"/>
  <c r="K169" i="2"/>
  <c r="L169" i="2"/>
  <c r="Z169" i="2"/>
  <c r="AA169" i="2"/>
  <c r="AB169" i="2"/>
  <c r="J170" i="2"/>
  <c r="H170" i="2" s="1"/>
  <c r="K170" i="2"/>
  <c r="O170" i="2" s="1"/>
  <c r="I170" i="2" s="1"/>
  <c r="L170" i="2"/>
  <c r="Z170" i="2"/>
  <c r="AA170" i="2"/>
  <c r="AB170" i="2"/>
  <c r="J171" i="2"/>
  <c r="K171" i="2"/>
  <c r="L171" i="2"/>
  <c r="Z171" i="2"/>
  <c r="X171" i="2" s="1"/>
  <c r="AA171" i="2"/>
  <c r="AB171" i="2"/>
  <c r="J172" i="2"/>
  <c r="K172" i="2"/>
  <c r="L172" i="2"/>
  <c r="Z172" i="2"/>
  <c r="X172" i="2"/>
  <c r="AA172" i="2"/>
  <c r="AB172" i="2"/>
  <c r="AC172" i="2"/>
  <c r="J173" i="2"/>
  <c r="K173" i="2"/>
  <c r="L173" i="2"/>
  <c r="Z173" i="2"/>
  <c r="X173" i="2"/>
  <c r="AA173" i="2"/>
  <c r="AB173" i="2"/>
  <c r="AC173" i="2"/>
  <c r="J174" i="2"/>
  <c r="K174" i="2"/>
  <c r="O174" i="2" s="1"/>
  <c r="L174" i="2"/>
  <c r="Z174" i="2"/>
  <c r="X174" i="2"/>
  <c r="AA174" i="2"/>
  <c r="AB174" i="2"/>
  <c r="J175" i="2"/>
  <c r="K175" i="2"/>
  <c r="L175" i="2"/>
  <c r="Z175" i="2"/>
  <c r="AA175" i="2"/>
  <c r="AB175" i="2"/>
  <c r="J176" i="2"/>
  <c r="H176" i="2" s="1"/>
  <c r="K176" i="2"/>
  <c r="L176" i="2"/>
  <c r="Z176" i="2"/>
  <c r="AA176" i="2"/>
  <c r="AB176" i="2"/>
  <c r="J177" i="2"/>
  <c r="K177" i="2"/>
  <c r="L177" i="2"/>
  <c r="Z177" i="2"/>
  <c r="X177" i="2"/>
  <c r="AA177" i="2"/>
  <c r="AB177" i="2"/>
  <c r="J178" i="2"/>
  <c r="K178" i="2"/>
  <c r="O178" i="2" s="1"/>
  <c r="I178" i="2" s="1"/>
  <c r="L178" i="2"/>
  <c r="Z178" i="2"/>
  <c r="AA178" i="2"/>
  <c r="AE178" i="2" s="1"/>
  <c r="Y178" i="2" s="1"/>
  <c r="AB178" i="2"/>
  <c r="J179" i="2"/>
  <c r="K179" i="2"/>
  <c r="L179" i="2"/>
  <c r="Z179" i="2"/>
  <c r="AA179" i="2"/>
  <c r="AB179" i="2"/>
  <c r="J180" i="2"/>
  <c r="K180" i="2"/>
  <c r="L180" i="2"/>
  <c r="Z180" i="2"/>
  <c r="X180" i="2"/>
  <c r="AA180" i="2"/>
  <c r="AB180" i="2"/>
  <c r="J181" i="2"/>
  <c r="K181" i="2"/>
  <c r="L181" i="2"/>
  <c r="Z181" i="2"/>
  <c r="X181" i="2"/>
  <c r="AA181" i="2"/>
  <c r="AB181" i="2"/>
  <c r="AC181" i="2"/>
  <c r="J182" i="2"/>
  <c r="K182" i="2"/>
  <c r="O182" i="2" s="1"/>
  <c r="I182" i="2" s="1"/>
  <c r="L182" i="2"/>
  <c r="Z182" i="2"/>
  <c r="X182" i="2" s="1"/>
  <c r="AA182" i="2"/>
  <c r="AB182" i="2"/>
  <c r="AC182" i="2"/>
  <c r="J183" i="2"/>
  <c r="H183" i="2" s="1"/>
  <c r="K183" i="2"/>
  <c r="L183" i="2"/>
  <c r="Z183" i="2"/>
  <c r="AA183" i="2"/>
  <c r="AB183" i="2"/>
  <c r="J184" i="2"/>
  <c r="H184" i="2" s="1"/>
  <c r="K184" i="2"/>
  <c r="L184" i="2"/>
  <c r="Z184" i="2"/>
  <c r="AA184" i="2"/>
  <c r="AB184" i="2"/>
  <c r="J185" i="2"/>
  <c r="M185" i="2" s="1"/>
  <c r="H185" i="2"/>
  <c r="K185" i="2"/>
  <c r="L185" i="2"/>
  <c r="Z185" i="2"/>
  <c r="AA185" i="2"/>
  <c r="AB185" i="2"/>
  <c r="J186" i="2"/>
  <c r="H186" i="2" s="1"/>
  <c r="K186" i="2"/>
  <c r="O186" i="2" s="1"/>
  <c r="L186" i="2"/>
  <c r="Z186" i="2"/>
  <c r="X186" i="2" s="1"/>
  <c r="AA186" i="2"/>
  <c r="AE186" i="2" s="1"/>
  <c r="Y186" i="2" s="1"/>
  <c r="AB186" i="2"/>
  <c r="AC186" i="2"/>
  <c r="J187" i="2"/>
  <c r="H187" i="2"/>
  <c r="K187" i="2"/>
  <c r="L187" i="2"/>
  <c r="Z187" i="2"/>
  <c r="X187" i="2" s="1"/>
  <c r="AA187" i="2"/>
  <c r="AB187" i="2"/>
  <c r="AC187" i="2"/>
  <c r="J188" i="2"/>
  <c r="H188" i="2" s="1"/>
  <c r="K188" i="2"/>
  <c r="L188" i="2"/>
  <c r="Z188" i="2"/>
  <c r="X188" i="2"/>
  <c r="AA188" i="2"/>
  <c r="AB188" i="2"/>
  <c r="AC188" i="2"/>
  <c r="J189" i="2"/>
  <c r="M189" i="2" s="1"/>
  <c r="H189" i="2"/>
  <c r="K189" i="2"/>
  <c r="L189" i="2"/>
  <c r="Z189" i="2"/>
  <c r="AA189" i="2"/>
  <c r="AB189" i="2"/>
  <c r="J190" i="2"/>
  <c r="H190" i="2" s="1"/>
  <c r="K190" i="2"/>
  <c r="O190" i="2" s="1"/>
  <c r="I190" i="2" s="1"/>
  <c r="L190" i="2"/>
  <c r="Z190" i="2"/>
  <c r="AA190" i="2"/>
  <c r="AB190" i="2"/>
  <c r="J191" i="2"/>
  <c r="H191" i="2"/>
  <c r="K191" i="2"/>
  <c r="L191" i="2"/>
  <c r="Z191" i="2"/>
  <c r="AA191" i="2"/>
  <c r="AB191" i="2"/>
  <c r="J192" i="2"/>
  <c r="K192" i="2"/>
  <c r="L192" i="2"/>
  <c r="Z192" i="2"/>
  <c r="AA192" i="2"/>
  <c r="AB192" i="2"/>
  <c r="J193" i="2"/>
  <c r="K193" i="2"/>
  <c r="L193" i="2"/>
  <c r="Z193" i="2"/>
  <c r="X193" i="2"/>
  <c r="AA193" i="2"/>
  <c r="AB193" i="2"/>
  <c r="AC193" i="2"/>
  <c r="J194" i="2"/>
  <c r="K194" i="2"/>
  <c r="O194" i="2" s="1"/>
  <c r="I194" i="2" s="1"/>
  <c r="L194" i="2"/>
  <c r="Z194" i="2"/>
  <c r="X194" i="2"/>
  <c r="AA194" i="2"/>
  <c r="AE194" i="2" s="1"/>
  <c r="Y194" i="2" s="1"/>
  <c r="AB194" i="2"/>
  <c r="J195" i="2"/>
  <c r="H195" i="2"/>
  <c r="K195" i="2"/>
  <c r="L195" i="2"/>
  <c r="M195" i="2"/>
  <c r="Z195" i="2"/>
  <c r="X195" i="2" s="1"/>
  <c r="AA195" i="2"/>
  <c r="AB195" i="2"/>
  <c r="J196" i="2"/>
  <c r="M196" i="2" s="1"/>
  <c r="K196" i="2"/>
  <c r="L196" i="2"/>
  <c r="Z196" i="2"/>
  <c r="AC196" i="2" s="1"/>
  <c r="AA196" i="2"/>
  <c r="AB196" i="2"/>
  <c r="J197" i="2"/>
  <c r="M197" i="2" s="1"/>
  <c r="K197" i="2"/>
  <c r="L197" i="2"/>
  <c r="Z197" i="2"/>
  <c r="X197" i="2" s="1"/>
  <c r="AA197" i="2"/>
  <c r="AB197" i="2"/>
  <c r="AC197" i="2"/>
  <c r="J198" i="2"/>
  <c r="H198" i="2"/>
  <c r="K198" i="2"/>
  <c r="O198" i="2" s="1"/>
  <c r="I198" i="2" s="1"/>
  <c r="L198" i="2"/>
  <c r="Z198" i="2"/>
  <c r="AA198" i="2"/>
  <c r="AE198" i="2" s="1"/>
  <c r="AB198" i="2"/>
  <c r="J199" i="2"/>
  <c r="K199" i="2"/>
  <c r="L199" i="2"/>
  <c r="Z199" i="2"/>
  <c r="AC199" i="2" s="1"/>
  <c r="AA199" i="2"/>
  <c r="AB199" i="2"/>
  <c r="J200" i="2"/>
  <c r="H200" i="2"/>
  <c r="K200" i="2"/>
  <c r="L200" i="2"/>
  <c r="Z200" i="2"/>
  <c r="AC200" i="2" s="1"/>
  <c r="X200" i="2"/>
  <c r="AA200" i="2"/>
  <c r="AB200" i="2"/>
  <c r="J201" i="2"/>
  <c r="H201" i="2"/>
  <c r="K201" i="2"/>
  <c r="L201" i="2"/>
  <c r="M201" i="2"/>
  <c r="Z201" i="2"/>
  <c r="AA201" i="2"/>
  <c r="AB201" i="2"/>
  <c r="J202" i="2"/>
  <c r="H202" i="2"/>
  <c r="K202" i="2"/>
  <c r="O202" i="2" s="1"/>
  <c r="I202" i="2" s="1"/>
  <c r="L202" i="2"/>
  <c r="Z202" i="2"/>
  <c r="X202" i="2" s="1"/>
  <c r="AA202" i="2"/>
  <c r="AB202" i="2"/>
  <c r="H3" i="1"/>
  <c r="J3" i="1"/>
  <c r="J4" i="1"/>
  <c r="J5" i="1"/>
  <c r="J40" i="1"/>
  <c r="X161" i="2"/>
  <c r="M202" i="2"/>
  <c r="M198" i="2"/>
  <c r="AC198" i="2"/>
  <c r="H196" i="2"/>
  <c r="AC194" i="2"/>
  <c r="M191" i="2"/>
  <c r="M188" i="2"/>
  <c r="M187" i="2"/>
  <c r="M184" i="2"/>
  <c r="M164" i="2"/>
  <c r="M156" i="2"/>
  <c r="X149" i="2"/>
  <c r="M148" i="2"/>
  <c r="M132" i="2"/>
  <c r="M124" i="2"/>
  <c r="AC109" i="2"/>
  <c r="M108" i="2"/>
  <c r="M98" i="2"/>
  <c r="H98" i="2"/>
  <c r="AC95" i="2"/>
  <c r="X95" i="2"/>
  <c r="AC79" i="2"/>
  <c r="X79" i="2"/>
  <c r="AC78" i="2"/>
  <c r="X71" i="2"/>
  <c r="AC70" i="2"/>
  <c r="AC40" i="2"/>
  <c r="X40" i="2"/>
  <c r="M168" i="2"/>
  <c r="AC153" i="2"/>
  <c r="X153" i="2"/>
  <c r="AC145" i="2"/>
  <c r="X145" i="2"/>
  <c r="M144" i="2"/>
  <c r="AC129" i="2"/>
  <c r="X129" i="2"/>
  <c r="AC121" i="2"/>
  <c r="X121" i="2"/>
  <c r="M120" i="2"/>
  <c r="X103" i="2"/>
  <c r="M90" i="2"/>
  <c r="H90" i="2"/>
  <c r="H164" i="2"/>
  <c r="AC163" i="2"/>
  <c r="X163" i="2"/>
  <c r="H156" i="2"/>
  <c r="AC155" i="2"/>
  <c r="X155" i="2"/>
  <c r="AC147" i="2"/>
  <c r="X147" i="2"/>
  <c r="M146" i="2"/>
  <c r="AC139" i="2"/>
  <c r="X139" i="2"/>
  <c r="M138" i="2"/>
  <c r="M130" i="2"/>
  <c r="H124" i="2"/>
  <c r="AC123" i="2"/>
  <c r="X123" i="2"/>
  <c r="X115" i="2"/>
  <c r="AC107" i="2"/>
  <c r="M94" i="2"/>
  <c r="H94" i="2"/>
  <c r="AC91" i="2"/>
  <c r="X91" i="2"/>
  <c r="H91" i="2"/>
  <c r="M160" i="2"/>
  <c r="AC137" i="2"/>
  <c r="X137" i="2"/>
  <c r="AC113" i="2"/>
  <c r="X113" i="2"/>
  <c r="AC105" i="2"/>
  <c r="X105" i="2"/>
  <c r="M103" i="2"/>
  <c r="H103" i="2"/>
  <c r="AC87" i="2"/>
  <c r="X87" i="2"/>
  <c r="H87" i="2"/>
  <c r="AC75" i="2"/>
  <c r="X75" i="2"/>
  <c r="X74" i="2"/>
  <c r="H54" i="2"/>
  <c r="H50" i="2"/>
  <c r="M50" i="2"/>
  <c r="M200" i="2"/>
  <c r="H168" i="2"/>
  <c r="AC167" i="2"/>
  <c r="X167" i="2"/>
  <c r="AC159" i="2"/>
  <c r="M158" i="2"/>
  <c r="H152" i="2"/>
  <c r="X151" i="2"/>
  <c r="M150" i="2"/>
  <c r="H144" i="2"/>
  <c r="M142" i="2"/>
  <c r="X127" i="2"/>
  <c r="M126" i="2"/>
  <c r="H120" i="2"/>
  <c r="X119" i="2"/>
  <c r="M118" i="2"/>
  <c r="AC111" i="2"/>
  <c r="M110" i="2"/>
  <c r="X102" i="2"/>
  <c r="M102" i="2"/>
  <c r="H102" i="2"/>
  <c r="AC99" i="2"/>
  <c r="X99" i="2"/>
  <c r="M99" i="2"/>
  <c r="AC83" i="2"/>
  <c r="X83" i="2"/>
  <c r="M83" i="2"/>
  <c r="AC5" i="2"/>
  <c r="X5" i="2"/>
  <c r="M165" i="2"/>
  <c r="M163" i="2"/>
  <c r="M159" i="2"/>
  <c r="M157" i="2"/>
  <c r="M155" i="2"/>
  <c r="M153" i="2"/>
  <c r="M151" i="2"/>
  <c r="M149" i="2"/>
  <c r="M147" i="2"/>
  <c r="M145" i="2"/>
  <c r="M143" i="2"/>
  <c r="M137" i="2"/>
  <c r="M135" i="2"/>
  <c r="M133" i="2"/>
  <c r="M127" i="2"/>
  <c r="M125" i="2"/>
  <c r="M123" i="2"/>
  <c r="M121" i="2"/>
  <c r="M115" i="2"/>
  <c r="M113" i="2"/>
  <c r="M109" i="2"/>
  <c r="M107" i="2"/>
  <c r="H105" i="2"/>
  <c r="AC101" i="2"/>
  <c r="X101" i="2"/>
  <c r="M101" i="2"/>
  <c r="AC97" i="2"/>
  <c r="X97" i="2"/>
  <c r="M97" i="2"/>
  <c r="AC93" i="2"/>
  <c r="X93" i="2"/>
  <c r="AC89" i="2"/>
  <c r="X89" i="2"/>
  <c r="M89" i="2"/>
  <c r="AC85" i="2"/>
  <c r="X85" i="2"/>
  <c r="M85" i="2"/>
  <c r="AC81" i="2"/>
  <c r="X81" i="2"/>
  <c r="AC77" i="2"/>
  <c r="X77" i="2"/>
  <c r="AC76" i="2"/>
  <c r="AC73" i="2"/>
  <c r="X73" i="2"/>
  <c r="AC72" i="2"/>
  <c r="AC69" i="2"/>
  <c r="X69" i="2"/>
  <c r="M69" i="2"/>
  <c r="X68" i="2"/>
  <c r="AC67" i="2"/>
  <c r="H62" i="2"/>
  <c r="M62" i="2"/>
  <c r="H167" i="2"/>
  <c r="AC166" i="2"/>
  <c r="AC164" i="2"/>
  <c r="H163" i="2"/>
  <c r="AC162" i="2"/>
  <c r="H159" i="2"/>
  <c r="AC158" i="2"/>
  <c r="H157" i="2"/>
  <c r="AC156" i="2"/>
  <c r="H155" i="2"/>
  <c r="AC154" i="2"/>
  <c r="H153" i="2"/>
  <c r="H151" i="2"/>
  <c r="H149" i="2"/>
  <c r="AC148" i="2"/>
  <c r="AC146" i="2"/>
  <c r="H145" i="2"/>
  <c r="AC144" i="2"/>
  <c r="H143" i="2"/>
  <c r="AC142" i="2"/>
  <c r="AC140" i="2"/>
  <c r="H137" i="2"/>
  <c r="H135" i="2"/>
  <c r="AC134" i="2"/>
  <c r="H133" i="2"/>
  <c r="AC132" i="2"/>
  <c r="H129" i="2"/>
  <c r="H127" i="2"/>
  <c r="AC126" i="2"/>
  <c r="H125" i="2"/>
  <c r="AC124" i="2"/>
  <c r="AC120" i="2"/>
  <c r="AC118" i="2"/>
  <c r="AC116" i="2"/>
  <c r="H113" i="2"/>
  <c r="AC110" i="2"/>
  <c r="H109" i="2"/>
  <c r="AC108" i="2"/>
  <c r="AC106" i="2"/>
  <c r="AC104" i="2"/>
  <c r="M104" i="2"/>
  <c r="H104" i="2"/>
  <c r="M100" i="2"/>
  <c r="H100" i="2"/>
  <c r="M96" i="2"/>
  <c r="AC92" i="2"/>
  <c r="M92" i="2"/>
  <c r="H92" i="2"/>
  <c r="AC88" i="2"/>
  <c r="M88" i="2"/>
  <c r="H88" i="2"/>
  <c r="AC84" i="2"/>
  <c r="M84" i="2"/>
  <c r="H84" i="2"/>
  <c r="M80" i="2"/>
  <c r="H80" i="2"/>
  <c r="X67" i="2"/>
  <c r="H58" i="2"/>
  <c r="M58" i="2"/>
  <c r="AC86" i="2"/>
  <c r="M86" i="2"/>
  <c r="H86" i="2"/>
  <c r="AC48" i="2"/>
  <c r="X48" i="2"/>
  <c r="H48" i="2"/>
  <c r="M48" i="2"/>
  <c r="AC36" i="2"/>
  <c r="X36" i="2"/>
  <c r="H68" i="2"/>
  <c r="M68" i="2"/>
  <c r="AC66" i="2"/>
  <c r="H60" i="2"/>
  <c r="M60" i="2"/>
  <c r="H52" i="2"/>
  <c r="M52" i="2"/>
  <c r="AC43" i="2"/>
  <c r="X41" i="2"/>
  <c r="M28" i="2"/>
  <c r="X27" i="2"/>
  <c r="AC27" i="2"/>
  <c r="H20" i="2"/>
  <c r="M20" i="2"/>
  <c r="M18" i="2"/>
  <c r="H64" i="2"/>
  <c r="M64" i="2"/>
  <c r="H56" i="2"/>
  <c r="M56" i="2"/>
  <c r="AC49" i="2"/>
  <c r="X49" i="2"/>
  <c r="AC46" i="2"/>
  <c r="X46" i="2"/>
  <c r="H34" i="2"/>
  <c r="M34" i="2"/>
  <c r="AC47" i="2"/>
  <c r="AC44" i="2"/>
  <c r="AC64" i="2"/>
  <c r="AC62" i="2"/>
  <c r="AC60" i="2"/>
  <c r="AC58" i="2"/>
  <c r="AC56" i="2"/>
  <c r="AC52" i="2"/>
  <c r="AC50" i="2"/>
  <c r="AC42" i="2"/>
  <c r="X42" i="2"/>
  <c r="X37" i="2"/>
  <c r="AC37" i="2"/>
  <c r="X35" i="2"/>
  <c r="AC35" i="2"/>
  <c r="H26" i="2"/>
  <c r="M26" i="2"/>
  <c r="H10" i="2"/>
  <c r="H32" i="2"/>
  <c r="M32" i="2"/>
  <c r="H24" i="2"/>
  <c r="M24" i="2"/>
  <c r="H16" i="2"/>
  <c r="M16" i="2"/>
  <c r="H30" i="2"/>
  <c r="M30" i="2"/>
  <c r="AC28" i="2"/>
  <c r="H14" i="2"/>
  <c r="M14" i="2"/>
  <c r="M6" i="2"/>
  <c r="AC24" i="2"/>
  <c r="AC22" i="2"/>
  <c r="AC20" i="2"/>
  <c r="AC18" i="2"/>
  <c r="AC8" i="2"/>
  <c r="G7" i="6"/>
  <c r="AC4" i="2"/>
  <c r="AC12" i="2"/>
  <c r="AD12" i="2"/>
  <c r="AE12" i="2" s="1"/>
  <c r="Y12" i="2" s="1"/>
  <c r="G18" i="6"/>
  <c r="X12" i="2"/>
  <c r="AC9" i="2"/>
  <c r="M7" i="2"/>
  <c r="H7" i="2"/>
  <c r="H5" i="2"/>
  <c r="N6" i="2"/>
  <c r="M5" i="2"/>
  <c r="M10" i="2"/>
  <c r="M11" i="2"/>
  <c r="H11" i="2"/>
  <c r="H4" i="2"/>
  <c r="AC3" i="2"/>
  <c r="G19" i="6"/>
  <c r="H72" i="2"/>
  <c r="M72" i="2"/>
  <c r="H53" i="2"/>
  <c r="M53" i="2"/>
  <c r="H47" i="2"/>
  <c r="M47" i="2"/>
  <c r="H41" i="2"/>
  <c r="M41" i="2"/>
  <c r="H25" i="2"/>
  <c r="M25" i="2"/>
  <c r="X23" i="2"/>
  <c r="AC23" i="2"/>
  <c r="X7" i="2"/>
  <c r="AC7" i="2"/>
  <c r="X168" i="2"/>
  <c r="AC168" i="2"/>
  <c r="X165" i="2"/>
  <c r="X160" i="2"/>
  <c r="AC160" i="2"/>
  <c r="AC26" i="2"/>
  <c r="AC38" i="2"/>
  <c r="H169" i="2"/>
  <c r="AC135" i="2"/>
  <c r="H179" i="2"/>
  <c r="M179" i="2"/>
  <c r="H171" i="2"/>
  <c r="M171" i="2"/>
  <c r="X122" i="2"/>
  <c r="AC122" i="2"/>
  <c r="H65" i="2"/>
  <c r="M65" i="2"/>
  <c r="X63" i="2"/>
  <c r="AC63" i="2"/>
  <c r="M46" i="2"/>
  <c r="AC29" i="2"/>
  <c r="H21" i="2"/>
  <c r="M21" i="2"/>
  <c r="X19" i="2"/>
  <c r="AC19" i="2"/>
  <c r="AC202" i="2"/>
  <c r="H76" i="2"/>
  <c r="M76" i="2"/>
  <c r="X51" i="2"/>
  <c r="AC51" i="2"/>
  <c r="AC45" i="2"/>
  <c r="AC54" i="2"/>
  <c r="M66" i="2"/>
  <c r="AC82" i="2"/>
  <c r="X34" i="2"/>
  <c r="AC80" i="2"/>
  <c r="AC96" i="2"/>
  <c r="AC114" i="2"/>
  <c r="H161" i="2"/>
  <c r="X32" i="2"/>
  <c r="M73" i="2"/>
  <c r="H77" i="2"/>
  <c r="M93" i="2"/>
  <c r="H128" i="2"/>
  <c r="X90" i="2"/>
  <c r="X94" i="2"/>
  <c r="H199" i="2"/>
  <c r="H197" i="2"/>
  <c r="H181" i="2"/>
  <c r="M181" i="2"/>
  <c r="H173" i="2"/>
  <c r="M173" i="2"/>
  <c r="H177" i="2"/>
  <c r="M177" i="2"/>
  <c r="AC133" i="2"/>
  <c r="X133" i="2"/>
  <c r="AC30" i="2"/>
  <c r="AC128" i="2"/>
  <c r="M122" i="2"/>
  <c r="X192" i="2"/>
  <c r="M183" i="2"/>
  <c r="H175" i="2"/>
  <c r="M175" i="2"/>
  <c r="X152" i="2"/>
  <c r="AC152" i="2"/>
  <c r="X138" i="2"/>
  <c r="AC138" i="2"/>
  <c r="M114" i="2"/>
  <c r="H114" i="2"/>
  <c r="AC98" i="2"/>
  <c r="X98" i="2"/>
  <c r="M79" i="2"/>
  <c r="H79" i="2"/>
  <c r="M75" i="2"/>
  <c r="H75" i="2"/>
  <c r="M71" i="2"/>
  <c r="H71" i="2"/>
  <c r="H57" i="2"/>
  <c r="M57" i="2"/>
  <c r="X55" i="2"/>
  <c r="AC55" i="2"/>
  <c r="M40" i="2"/>
  <c r="H40" i="2"/>
  <c r="X33" i="2"/>
  <c r="AC33" i="2"/>
  <c r="X31" i="2"/>
  <c r="AC31" i="2"/>
  <c r="H29" i="2"/>
  <c r="M29" i="2"/>
  <c r="X14" i="2"/>
  <c r="AC14" i="2"/>
  <c r="M13" i="2"/>
  <c r="X11" i="2"/>
  <c r="AC11" i="2"/>
  <c r="H106" i="2"/>
  <c r="M106" i="2"/>
  <c r="H78" i="2"/>
  <c r="M78" i="2"/>
  <c r="H74" i="2"/>
  <c r="M74" i="2"/>
  <c r="H70" i="2"/>
  <c r="M70" i="2"/>
  <c r="H61" i="2"/>
  <c r="M61" i="2"/>
  <c r="X59" i="2"/>
  <c r="AC59" i="2"/>
  <c r="H43" i="2"/>
  <c r="M43" i="2"/>
  <c r="H17" i="2"/>
  <c r="M17" i="2"/>
  <c r="AC15" i="2"/>
  <c r="I5" i="6"/>
  <c r="J38" i="1" s="1"/>
  <c r="G9" i="6"/>
  <c r="G8" i="6"/>
  <c r="X179" i="2"/>
  <c r="AC179" i="2"/>
  <c r="X176" i="2"/>
  <c r="AC176" i="2"/>
  <c r="H174" i="2"/>
  <c r="M174" i="2"/>
  <c r="H180" i="2"/>
  <c r="M180" i="2"/>
  <c r="X170" i="2"/>
  <c r="AC170" i="2"/>
  <c r="H178" i="2"/>
  <c r="M178" i="2"/>
  <c r="X175" i="2"/>
  <c r="AC175" i="2"/>
  <c r="AC201" i="2"/>
  <c r="X190" i="2"/>
  <c r="AC190" i="2"/>
  <c r="X184" i="2"/>
  <c r="AC184" i="2"/>
  <c r="AC180" i="2"/>
  <c r="X178" i="2"/>
  <c r="AC178" i="2"/>
  <c r="H172" i="2"/>
  <c r="M172" i="2"/>
  <c r="X169" i="2"/>
  <c r="AC169" i="2"/>
  <c r="AC177" i="2"/>
  <c r="M176" i="2"/>
  <c r="AC174" i="2"/>
  <c r="AC171" i="2"/>
  <c r="M170" i="2"/>
  <c r="M38" i="2"/>
  <c r="M36" i="2"/>
  <c r="O6" i="2" l="1"/>
  <c r="I6" i="2" s="1"/>
  <c r="O173" i="2"/>
  <c r="O165" i="2"/>
  <c r="I165" i="2" s="1"/>
  <c r="O157" i="2"/>
  <c r="I157" i="2" s="1"/>
  <c r="AE59" i="2"/>
  <c r="Y59" i="2" s="1"/>
  <c r="O55" i="2"/>
  <c r="I55" i="2" s="1"/>
  <c r="O59" i="2"/>
  <c r="I59" i="2" s="1"/>
  <c r="AE55" i="2"/>
  <c r="Y55" i="2" s="1"/>
  <c r="AE5" i="2"/>
  <c r="Y5" i="2" s="1"/>
  <c r="O199" i="2"/>
  <c r="AE191" i="2"/>
  <c r="Y191" i="2" s="1"/>
  <c r="O187" i="2"/>
  <c r="I187" i="2" s="1"/>
  <c r="AE183" i="2"/>
  <c r="Y183" i="2" s="1"/>
  <c r="AE179" i="2"/>
  <c r="Y179" i="2" s="1"/>
  <c r="O27" i="2"/>
  <c r="I27" i="2" s="1"/>
  <c r="O137" i="2"/>
  <c r="I137" i="2" s="1"/>
  <c r="O129" i="2"/>
  <c r="I129" i="2" s="1"/>
  <c r="AE125" i="2"/>
  <c r="O121" i="2"/>
  <c r="I121" i="2" s="1"/>
  <c r="O113" i="2"/>
  <c r="I113" i="2" s="1"/>
  <c r="O109" i="2"/>
  <c r="I109" i="2" s="1"/>
  <c r="AE101" i="2"/>
  <c r="Y101" i="2" s="1"/>
  <c r="O93" i="2"/>
  <c r="I93" i="2" s="1"/>
  <c r="O81" i="2"/>
  <c r="I81" i="2" s="1"/>
  <c r="AE41" i="2"/>
  <c r="Y41" i="2" s="1"/>
  <c r="O41" i="2"/>
  <c r="I41" i="2" s="1"/>
  <c r="AE37" i="2"/>
  <c r="Y37" i="2" s="1"/>
  <c r="AE201" i="2"/>
  <c r="Y201" i="2" s="1"/>
  <c r="O201" i="2"/>
  <c r="I201" i="2" s="1"/>
  <c r="AE189" i="2"/>
  <c r="Y189" i="2" s="1"/>
  <c r="O49" i="2"/>
  <c r="I49" i="2" s="1"/>
  <c r="AE17" i="2"/>
  <c r="Y17" i="2" s="1"/>
  <c r="AE153" i="2"/>
  <c r="Y153" i="2" s="1"/>
  <c r="AE57" i="2"/>
  <c r="Y57" i="2" s="1"/>
  <c r="O57" i="2"/>
  <c r="I57" i="2" s="1"/>
  <c r="AE49" i="2"/>
  <c r="Y49" i="2" s="1"/>
  <c r="O60" i="2"/>
  <c r="I60" i="2" s="1"/>
  <c r="N3" i="2"/>
  <c r="G4" i="6"/>
  <c r="M4" i="2"/>
  <c r="AE148" i="2"/>
  <c r="Y148" i="2" s="1"/>
  <c r="AE171" i="2"/>
  <c r="Y171" i="2" s="1"/>
  <c r="O167" i="2"/>
  <c r="I167" i="2" s="1"/>
  <c r="AE151" i="2"/>
  <c r="Y151" i="2" s="1"/>
  <c r="AE47" i="2"/>
  <c r="Y47" i="2" s="1"/>
  <c r="AE31" i="2"/>
  <c r="Y31" i="2" s="1"/>
  <c r="O31" i="2"/>
  <c r="I31" i="2" s="1"/>
  <c r="O143" i="2"/>
  <c r="I143" i="2" s="1"/>
  <c r="AE119" i="2"/>
  <c r="Y119" i="2" s="1"/>
  <c r="AE107" i="2"/>
  <c r="Y107" i="2" s="1"/>
  <c r="AE99" i="2"/>
  <c r="Y99" i="2" s="1"/>
  <c r="AE87" i="2"/>
  <c r="Y87" i="2" s="1"/>
  <c r="AE75" i="2"/>
  <c r="Y75" i="2" s="1"/>
  <c r="O71" i="2"/>
  <c r="I71" i="2" s="1"/>
  <c r="AE67" i="2"/>
  <c r="Y67" i="2" s="1"/>
  <c r="O67" i="2"/>
  <c r="I67" i="2" s="1"/>
  <c r="AE132" i="2"/>
  <c r="Y132" i="2" s="1"/>
  <c r="AE112" i="2"/>
  <c r="AE100" i="2"/>
  <c r="Y100" i="2" s="1"/>
  <c r="F16" i="6"/>
  <c r="O175" i="2"/>
  <c r="I175" i="2" s="1"/>
  <c r="AE175" i="2"/>
  <c r="Y175" i="2" s="1"/>
  <c r="AE111" i="2"/>
  <c r="AE27" i="2"/>
  <c r="Y27" i="2" s="1"/>
  <c r="O192" i="2"/>
  <c r="I192" i="2" s="1"/>
  <c r="AE188" i="2"/>
  <c r="Y188" i="2" s="1"/>
  <c r="O188" i="2"/>
  <c r="I188" i="2" s="1"/>
  <c r="AE60" i="2"/>
  <c r="Y60" i="2" s="1"/>
  <c r="O48" i="2"/>
  <c r="I48" i="2" s="1"/>
  <c r="O163" i="2"/>
  <c r="I163" i="2" s="1"/>
  <c r="O155" i="2"/>
  <c r="I155" i="2" s="1"/>
  <c r="O147" i="2"/>
  <c r="I147" i="2" s="1"/>
  <c r="O139" i="2"/>
  <c r="I139" i="2" s="1"/>
  <c r="O131" i="2"/>
  <c r="I131" i="2" s="1"/>
  <c r="O123" i="2"/>
  <c r="I123" i="2" s="1"/>
  <c r="AE115" i="2"/>
  <c r="Y115" i="2" s="1"/>
  <c r="AE103" i="2"/>
  <c r="Y103" i="2" s="1"/>
  <c r="AE95" i="2"/>
  <c r="Y95" i="2" s="1"/>
  <c r="AE91" i="2"/>
  <c r="Y91" i="2" s="1"/>
  <c r="O83" i="2"/>
  <c r="I83" i="2" s="1"/>
  <c r="AE79" i="2"/>
  <c r="Y79" i="2" s="1"/>
  <c r="AE51" i="2"/>
  <c r="Y51" i="2" s="1"/>
  <c r="O51" i="2"/>
  <c r="I51" i="2" s="1"/>
  <c r="AE43" i="2"/>
  <c r="Y43" i="2" s="1"/>
  <c r="AE19" i="2"/>
  <c r="Y19" i="2" s="1"/>
  <c r="O19" i="2"/>
  <c r="I19" i="2" s="1"/>
  <c r="O153" i="2"/>
  <c r="I153" i="2" s="1"/>
  <c r="O149" i="2"/>
  <c r="I149" i="2" s="1"/>
  <c r="O45" i="2"/>
  <c r="I45" i="2" s="1"/>
  <c r="AE173" i="2"/>
  <c r="Y173" i="2" s="1"/>
  <c r="AE133" i="2"/>
  <c r="Y133" i="2" s="1"/>
  <c r="AE195" i="2"/>
  <c r="Y195" i="2" s="1"/>
  <c r="O195" i="2"/>
  <c r="I195" i="2" s="1"/>
  <c r="O191" i="2"/>
  <c r="I191" i="2" s="1"/>
  <c r="O183" i="2"/>
  <c r="I183" i="2" s="1"/>
  <c r="O179" i="2"/>
  <c r="I179" i="2" s="1"/>
  <c r="O171" i="2"/>
  <c r="I171" i="2" s="1"/>
  <c r="AE163" i="2"/>
  <c r="Y163" i="2" s="1"/>
  <c r="AE155" i="2"/>
  <c r="Y155" i="2" s="1"/>
  <c r="O151" i="2"/>
  <c r="I151" i="2" s="1"/>
  <c r="AE147" i="2"/>
  <c r="Y147" i="2" s="1"/>
  <c r="AE139" i="2"/>
  <c r="Y139" i="2" s="1"/>
  <c r="AE131" i="2"/>
  <c r="AE123" i="2"/>
  <c r="Y123" i="2" s="1"/>
  <c r="O119" i="2"/>
  <c r="I119" i="2" s="1"/>
  <c r="O111" i="2"/>
  <c r="I111" i="2" s="1"/>
  <c r="O107" i="2"/>
  <c r="I107" i="2" s="1"/>
  <c r="O99" i="2"/>
  <c r="I99" i="2" s="1"/>
  <c r="O87" i="2"/>
  <c r="I87" i="2" s="1"/>
  <c r="AE83" i="2"/>
  <c r="Y83" i="2" s="1"/>
  <c r="O75" i="2"/>
  <c r="I75" i="2" s="1"/>
  <c r="O47" i="2"/>
  <c r="I47" i="2" s="1"/>
  <c r="AE39" i="2"/>
  <c r="Y39" i="2" s="1"/>
  <c r="O39" i="2"/>
  <c r="I39" i="2" s="1"/>
  <c r="AE35" i="2"/>
  <c r="Y35" i="2" s="1"/>
  <c r="O35" i="2"/>
  <c r="I35" i="2" s="1"/>
  <c r="AE3" i="2"/>
  <c r="Y3" i="2" s="1"/>
  <c r="AE199" i="2"/>
  <c r="Y199" i="2" s="1"/>
  <c r="AE187" i="2"/>
  <c r="Y187" i="2" s="1"/>
  <c r="AE167" i="2"/>
  <c r="Y167" i="2" s="1"/>
  <c r="AE159" i="2"/>
  <c r="Y159" i="2" s="1"/>
  <c r="O159" i="2"/>
  <c r="I159" i="2" s="1"/>
  <c r="AE143" i="2"/>
  <c r="Y143" i="2" s="1"/>
  <c r="AE135" i="2"/>
  <c r="Y135" i="2" s="1"/>
  <c r="O135" i="2"/>
  <c r="I135" i="2" s="1"/>
  <c r="AE127" i="2"/>
  <c r="Y127" i="2" s="1"/>
  <c r="O127" i="2"/>
  <c r="I127" i="2" s="1"/>
  <c r="O115" i="2"/>
  <c r="I115" i="2" s="1"/>
  <c r="O103" i="2"/>
  <c r="I103" i="2" s="1"/>
  <c r="O95" i="2"/>
  <c r="I95" i="2" s="1"/>
  <c r="O91" i="2"/>
  <c r="I91" i="2" s="1"/>
  <c r="O79" i="2"/>
  <c r="I79" i="2" s="1"/>
  <c r="AE71" i="2"/>
  <c r="Y71" i="2" s="1"/>
  <c r="AE63" i="2"/>
  <c r="Y63" i="2" s="1"/>
  <c r="O63" i="2"/>
  <c r="I63" i="2" s="1"/>
  <c r="O43" i="2"/>
  <c r="I43" i="2" s="1"/>
  <c r="AE23" i="2"/>
  <c r="Y23" i="2" s="1"/>
  <c r="O23" i="2"/>
  <c r="I23" i="2" s="1"/>
  <c r="O197" i="2"/>
  <c r="I197" i="2" s="1"/>
  <c r="O185" i="2"/>
  <c r="I185" i="2" s="1"/>
  <c r="AE181" i="2"/>
  <c r="Y181" i="2" s="1"/>
  <c r="O181" i="2"/>
  <c r="I181" i="2" s="1"/>
  <c r="AE165" i="2"/>
  <c r="AE157" i="2"/>
  <c r="AE149" i="2"/>
  <c r="Y149" i="2" s="1"/>
  <c r="O145" i="2"/>
  <c r="I145" i="2" s="1"/>
  <c r="AE137" i="2"/>
  <c r="Y137" i="2" s="1"/>
  <c r="AE129" i="2"/>
  <c r="Y129" i="2" s="1"/>
  <c r="AE121" i="2"/>
  <c r="Y121" i="2" s="1"/>
  <c r="O117" i="2"/>
  <c r="I117" i="2" s="1"/>
  <c r="AE113" i="2"/>
  <c r="Y113" i="2" s="1"/>
  <c r="AE109" i="2"/>
  <c r="Y109" i="2" s="1"/>
  <c r="O105" i="2"/>
  <c r="I105" i="2" s="1"/>
  <c r="O97" i="2"/>
  <c r="I97" i="2" s="1"/>
  <c r="AE93" i="2"/>
  <c r="Y93" i="2" s="1"/>
  <c r="O85" i="2"/>
  <c r="I85" i="2" s="1"/>
  <c r="AE81" i="2"/>
  <c r="Y81" i="2" s="1"/>
  <c r="O73" i="2"/>
  <c r="I73" i="2" s="1"/>
  <c r="AE65" i="2"/>
  <c r="Y65" i="2" s="1"/>
  <c r="O65" i="2"/>
  <c r="I65" i="2" s="1"/>
  <c r="AE53" i="2"/>
  <c r="Y53" i="2" s="1"/>
  <c r="O53" i="2"/>
  <c r="I53" i="2" s="1"/>
  <c r="AE45" i="2"/>
  <c r="Y45" i="2" s="1"/>
  <c r="O29" i="2"/>
  <c r="I29" i="2" s="1"/>
  <c r="O11" i="2"/>
  <c r="I11" i="2" s="1"/>
  <c r="O7" i="2"/>
  <c r="I7" i="2" s="1"/>
  <c r="O5" i="2"/>
  <c r="I5" i="2" s="1"/>
  <c r="AE197" i="2"/>
  <c r="Y197" i="2" s="1"/>
  <c r="AE193" i="2"/>
  <c r="Y193" i="2" s="1"/>
  <c r="O193" i="2"/>
  <c r="I193" i="2" s="1"/>
  <c r="AE185" i="2"/>
  <c r="O169" i="2"/>
  <c r="I169" i="2" s="1"/>
  <c r="O161" i="2"/>
  <c r="I161" i="2" s="1"/>
  <c r="AE145" i="2"/>
  <c r="Y145" i="2" s="1"/>
  <c r="O141" i="2"/>
  <c r="I141" i="2" s="1"/>
  <c r="O133" i="2"/>
  <c r="I133" i="2" s="1"/>
  <c r="AE117" i="2"/>
  <c r="Y117" i="2" s="1"/>
  <c r="AE105" i="2"/>
  <c r="Y105" i="2" s="1"/>
  <c r="AE97" i="2"/>
  <c r="Y97" i="2" s="1"/>
  <c r="O89" i="2"/>
  <c r="I89" i="2" s="1"/>
  <c r="AE85" i="2"/>
  <c r="Y85" i="2" s="1"/>
  <c r="O77" i="2"/>
  <c r="I77" i="2" s="1"/>
  <c r="AE73" i="2"/>
  <c r="Y73" i="2" s="1"/>
  <c r="O69" i="2"/>
  <c r="I69" i="2" s="1"/>
  <c r="O61" i="2"/>
  <c r="I61" i="2" s="1"/>
  <c r="O25" i="2"/>
  <c r="I25" i="2" s="1"/>
  <c r="AE21" i="2"/>
  <c r="Y21" i="2" s="1"/>
  <c r="O21" i="2"/>
  <c r="I21" i="2" s="1"/>
  <c r="O189" i="2"/>
  <c r="I189" i="2" s="1"/>
  <c r="AE177" i="2"/>
  <c r="Y177" i="2" s="1"/>
  <c r="O177" i="2"/>
  <c r="I177" i="2" s="1"/>
  <c r="AE169" i="2"/>
  <c r="Y169" i="2" s="1"/>
  <c r="AE161" i="2"/>
  <c r="Y161" i="2" s="1"/>
  <c r="AE141" i="2"/>
  <c r="Y141" i="2" s="1"/>
  <c r="O125" i="2"/>
  <c r="I125" i="2" s="1"/>
  <c r="O101" i="2"/>
  <c r="I101" i="2" s="1"/>
  <c r="AE89" i="2"/>
  <c r="Y89" i="2" s="1"/>
  <c r="AE77" i="2"/>
  <c r="Y77" i="2" s="1"/>
  <c r="AE69" i="2"/>
  <c r="Y69" i="2" s="1"/>
  <c r="AE61" i="2"/>
  <c r="Y61" i="2" s="1"/>
  <c r="O37" i="2"/>
  <c r="I37" i="2" s="1"/>
  <c r="AE33" i="2"/>
  <c r="Y33" i="2" s="1"/>
  <c r="O33" i="2"/>
  <c r="I33" i="2" s="1"/>
  <c r="AE25" i="2"/>
  <c r="Y25" i="2" s="1"/>
  <c r="O17" i="2"/>
  <c r="I17" i="2" s="1"/>
  <c r="E16" i="3"/>
  <c r="J41" i="1" s="1"/>
  <c r="O176" i="2"/>
  <c r="I176" i="2" s="1"/>
  <c r="O172" i="2"/>
  <c r="I172" i="2" s="1"/>
  <c r="O156" i="2"/>
  <c r="I156" i="2" s="1"/>
  <c r="O152" i="2"/>
  <c r="I152" i="2" s="1"/>
  <c r="O124" i="2"/>
  <c r="I124" i="2" s="1"/>
  <c r="AE200" i="2"/>
  <c r="Y200" i="2" s="1"/>
  <c r="AE180" i="2"/>
  <c r="Y180" i="2" s="1"/>
  <c r="AE176" i="2"/>
  <c r="Y176" i="2" s="1"/>
  <c r="AE152" i="2"/>
  <c r="Y152" i="2" s="1"/>
  <c r="AE144" i="2"/>
  <c r="Y144" i="2" s="1"/>
  <c r="AE140" i="2"/>
  <c r="Y140" i="2" s="1"/>
  <c r="AE128" i="2"/>
  <c r="Y128" i="2" s="1"/>
  <c r="AE116" i="2"/>
  <c r="Y116" i="2" s="1"/>
  <c r="AE108" i="2"/>
  <c r="Y108" i="2" s="1"/>
  <c r="AE96" i="2"/>
  <c r="Y96" i="2" s="1"/>
  <c r="AE92" i="2"/>
  <c r="Y92" i="2" s="1"/>
  <c r="AE72" i="2"/>
  <c r="AE36" i="2"/>
  <c r="Y36" i="2" s="1"/>
  <c r="AE32" i="2"/>
  <c r="Y32" i="2" s="1"/>
  <c r="AE24" i="2"/>
  <c r="Y24" i="2" s="1"/>
  <c r="AE20" i="2"/>
  <c r="Y20" i="2" s="1"/>
  <c r="AE164" i="2"/>
  <c r="Y164" i="2" s="1"/>
  <c r="O164" i="2"/>
  <c r="I164" i="2" s="1"/>
  <c r="AE104" i="2"/>
  <c r="Y104" i="2" s="1"/>
  <c r="AE88" i="2"/>
  <c r="Y88" i="2" s="1"/>
  <c r="AE64" i="2"/>
  <c r="Y64" i="2" s="1"/>
  <c r="AE56" i="2"/>
  <c r="Y56" i="2" s="1"/>
  <c r="AE40" i="2"/>
  <c r="Y40" i="2" s="1"/>
  <c r="O196" i="2"/>
  <c r="I196" i="2" s="1"/>
  <c r="AE192" i="2"/>
  <c r="Y192" i="2" s="1"/>
  <c r="AE184" i="2"/>
  <c r="Y184" i="2" s="1"/>
  <c r="AE172" i="2"/>
  <c r="Y172" i="2" s="1"/>
  <c r="O168" i="2"/>
  <c r="I168" i="2" s="1"/>
  <c r="AE160" i="2"/>
  <c r="Y160" i="2" s="1"/>
  <c r="AE136" i="2"/>
  <c r="Y136" i="2" s="1"/>
  <c r="AE80" i="2"/>
  <c r="Y80" i="2" s="1"/>
  <c r="O80" i="2"/>
  <c r="I80" i="2" s="1"/>
  <c r="AE52" i="2"/>
  <c r="Y52" i="2" s="1"/>
  <c r="AE48" i="2"/>
  <c r="Y48" i="2" s="1"/>
  <c r="AE44" i="2"/>
  <c r="AE196" i="2"/>
  <c r="Y196" i="2" s="1"/>
  <c r="O180" i="2"/>
  <c r="I180" i="2" s="1"/>
  <c r="AE168" i="2"/>
  <c r="Y168" i="2" s="1"/>
  <c r="AE156" i="2"/>
  <c r="Y156" i="2" s="1"/>
  <c r="AE124" i="2"/>
  <c r="Y124" i="2" s="1"/>
  <c r="AE120" i="2"/>
  <c r="Y120" i="2" s="1"/>
  <c r="AE84" i="2"/>
  <c r="Y84" i="2" s="1"/>
  <c r="AE76" i="2"/>
  <c r="Y76" i="2" s="1"/>
  <c r="O76" i="2"/>
  <c r="I76" i="2" s="1"/>
  <c r="AE68" i="2"/>
  <c r="Y68" i="2" s="1"/>
  <c r="O64" i="2"/>
  <c r="I64" i="2" s="1"/>
  <c r="O56" i="2"/>
  <c r="I56" i="2" s="1"/>
  <c r="I174" i="2"/>
  <c r="O148" i="2"/>
  <c r="I148" i="2" s="1"/>
  <c r="O144" i="2"/>
  <c r="I144" i="2" s="1"/>
  <c r="O136" i="2"/>
  <c r="I136" i="2" s="1"/>
  <c r="O132" i="2"/>
  <c r="I132" i="2" s="1"/>
  <c r="O128" i="2"/>
  <c r="I128" i="2" s="1"/>
  <c r="O112" i="2"/>
  <c r="I112" i="2" s="1"/>
  <c r="O108" i="2"/>
  <c r="I108" i="2" s="1"/>
  <c r="O104" i="2"/>
  <c r="I104" i="2" s="1"/>
  <c r="O100" i="2"/>
  <c r="I100" i="2" s="1"/>
  <c r="O96" i="2"/>
  <c r="I96" i="2" s="1"/>
  <c r="O92" i="2"/>
  <c r="I92" i="2" s="1"/>
  <c r="O88" i="2"/>
  <c r="I88" i="2" s="1"/>
  <c r="O84" i="2"/>
  <c r="I84" i="2" s="1"/>
  <c r="O72" i="2"/>
  <c r="I72" i="2" s="1"/>
  <c r="O68" i="2"/>
  <c r="I68" i="2" s="1"/>
  <c r="O52" i="2"/>
  <c r="I52" i="2" s="1"/>
  <c r="O44" i="2"/>
  <c r="I44" i="2" s="1"/>
  <c r="O36" i="2"/>
  <c r="I36" i="2" s="1"/>
  <c r="O32" i="2"/>
  <c r="I32" i="2" s="1"/>
  <c r="O28" i="2"/>
  <c r="I28" i="2" s="1"/>
  <c r="AE10" i="2"/>
  <c r="Y10" i="2" s="1"/>
  <c r="F18" i="6"/>
  <c r="AE15" i="2"/>
  <c r="Y15" i="2" s="1"/>
  <c r="AE9" i="2"/>
  <c r="Y9" i="2" s="1"/>
  <c r="AE28" i="2"/>
  <c r="Y28" i="2" s="1"/>
  <c r="AE174" i="2"/>
  <c r="Y174" i="2" s="1"/>
  <c r="AE170" i="2"/>
  <c r="Y170" i="2" s="1"/>
  <c r="AE150" i="2"/>
  <c r="Y150" i="2" s="1"/>
  <c r="AE130" i="2"/>
  <c r="Y130" i="2" s="1"/>
  <c r="AE94" i="2"/>
  <c r="Y94" i="2" s="1"/>
  <c r="AE90" i="2"/>
  <c r="Y90" i="2" s="1"/>
  <c r="AE86" i="2"/>
  <c r="Y86" i="2" s="1"/>
  <c r="AE82" i="2"/>
  <c r="Y82" i="2" s="1"/>
  <c r="AE70" i="2"/>
  <c r="Y70" i="2" s="1"/>
  <c r="AE50" i="2"/>
  <c r="Y50" i="2" s="1"/>
  <c r="AE46" i="2"/>
  <c r="Y46" i="2" s="1"/>
  <c r="AE26" i="2"/>
  <c r="Y26" i="2" s="1"/>
  <c r="X10" i="2"/>
  <c r="AC16" i="2"/>
  <c r="AC6" i="2"/>
  <c r="D17" i="6"/>
  <c r="AE11" i="2"/>
  <c r="Y11" i="2" s="1"/>
  <c r="AC13" i="2"/>
  <c r="O13" i="2"/>
  <c r="I13" i="2" s="1"/>
  <c r="O9" i="2"/>
  <c r="I9" i="2" s="1"/>
  <c r="M9" i="2"/>
  <c r="O4" i="2"/>
  <c r="I4" i="2" s="1"/>
  <c r="M3" i="2"/>
  <c r="E14" i="6"/>
  <c r="AE13" i="2"/>
  <c r="Y13" i="2" s="1"/>
  <c r="AE7" i="2"/>
  <c r="Y7" i="2" s="1"/>
  <c r="E17" i="6"/>
  <c r="C16" i="6"/>
  <c r="F17" i="6"/>
  <c r="D14" i="6"/>
  <c r="C18" i="6"/>
  <c r="C17" i="6"/>
  <c r="D16" i="6"/>
  <c r="G16" i="6"/>
  <c r="G20" i="6" s="1"/>
  <c r="D25" i="1" s="1"/>
  <c r="B43" i="1" s="1"/>
  <c r="E18" i="6"/>
  <c r="C14" i="6"/>
  <c r="F14" i="6"/>
  <c r="D15" i="6"/>
  <c r="E16" i="6"/>
  <c r="AE6" i="2"/>
  <c r="Y6" i="2" s="1"/>
  <c r="F15" i="6"/>
  <c r="D18" i="6"/>
  <c r="C15" i="6"/>
  <c r="E15" i="6"/>
  <c r="AE16" i="2"/>
  <c r="Y16" i="2" s="1"/>
  <c r="AE8" i="2"/>
  <c r="Y8" i="2" s="1"/>
  <c r="AE4" i="2"/>
  <c r="Y4" i="2" s="1"/>
  <c r="O16" i="2"/>
  <c r="I16" i="2" s="1"/>
  <c r="E10" i="6"/>
  <c r="F10" i="6"/>
  <c r="C10" i="6"/>
  <c r="O15" i="2"/>
  <c r="I15" i="2" s="1"/>
  <c r="I14" i="6"/>
  <c r="N12" i="2"/>
  <c r="O10" i="2"/>
  <c r="I10" i="2" s="1"/>
  <c r="N8" i="2"/>
  <c r="O14" i="2"/>
  <c r="I14" i="2" s="1"/>
  <c r="M8" i="2"/>
  <c r="H12" i="2"/>
  <c r="D10" i="6"/>
  <c r="H193" i="2"/>
  <c r="H192" i="2"/>
  <c r="M192" i="2"/>
  <c r="X191" i="2"/>
  <c r="AC191" i="2"/>
  <c r="X189" i="2"/>
  <c r="AC189" i="2"/>
  <c r="X185" i="2"/>
  <c r="AC185" i="2"/>
  <c r="X157" i="2"/>
  <c r="AC157" i="2"/>
  <c r="M119" i="2"/>
  <c r="H119" i="2"/>
  <c r="AC117" i="2"/>
  <c r="X117" i="2"/>
  <c r="M116" i="2"/>
  <c r="X112" i="2"/>
  <c r="AC112" i="2"/>
  <c r="Y185" i="2"/>
  <c r="Y112" i="2"/>
  <c r="AC195" i="2"/>
  <c r="AC192" i="2"/>
  <c r="H139" i="2"/>
  <c r="M117" i="2"/>
  <c r="H116" i="2"/>
  <c r="M190" i="2"/>
  <c r="Y165" i="2"/>
  <c r="AC165" i="2"/>
  <c r="H162" i="2"/>
  <c r="M162" i="2"/>
  <c r="X136" i="2"/>
  <c r="AC136" i="2"/>
  <c r="H134" i="2"/>
  <c r="M134" i="2"/>
  <c r="AC90" i="2"/>
  <c r="M82" i="2"/>
  <c r="I82" i="2"/>
  <c r="H82" i="2"/>
  <c r="X44" i="2"/>
  <c r="Y44" i="2"/>
  <c r="M42" i="2"/>
  <c r="H42" i="2"/>
  <c r="I154" i="2"/>
  <c r="M193" i="2"/>
  <c r="X196" i="2"/>
  <c r="I4" i="6"/>
  <c r="J37" i="1" s="1"/>
  <c r="O3" i="2"/>
  <c r="M131" i="2"/>
  <c r="X131" i="2"/>
  <c r="M186" i="2"/>
  <c r="X199" i="2"/>
  <c r="I199" i="2"/>
  <c r="M199" i="2"/>
  <c r="X198" i="2"/>
  <c r="Y198" i="2"/>
  <c r="I186" i="2"/>
  <c r="H166" i="2"/>
  <c r="AC150" i="2"/>
  <c r="X150" i="2"/>
  <c r="X143" i="2"/>
  <c r="X141" i="2"/>
  <c r="AC141" i="2"/>
  <c r="H141" i="2"/>
  <c r="M141" i="2"/>
  <c r="M140" i="2"/>
  <c r="H140" i="2"/>
  <c r="X124" i="2"/>
  <c r="Y157" i="2"/>
  <c r="M154" i="2"/>
  <c r="Y125" i="2"/>
  <c r="Y131" i="2"/>
  <c r="AC130" i="2"/>
  <c r="AC125" i="2"/>
  <c r="X183" i="2"/>
  <c r="AC183" i="2"/>
  <c r="H182" i="2"/>
  <c r="M182" i="2"/>
  <c r="H112" i="2"/>
  <c r="M112" i="2"/>
  <c r="I94" i="2"/>
  <c r="X39" i="2"/>
  <c r="AC39" i="2"/>
  <c r="H37" i="2"/>
  <c r="M37" i="2"/>
  <c r="Y111" i="2"/>
  <c r="X201" i="2"/>
  <c r="M194" i="2"/>
  <c r="H194" i="2"/>
  <c r="I173" i="2"/>
  <c r="X120" i="2"/>
  <c r="M111" i="2"/>
  <c r="H111" i="2"/>
  <c r="AC103" i="2"/>
  <c r="X100" i="2"/>
  <c r="AC100" i="2"/>
  <c r="X72" i="2"/>
  <c r="Y72" i="2"/>
  <c r="M22" i="2"/>
  <c r="H22" i="2"/>
  <c r="O200" i="2"/>
  <c r="I200" i="2" s="1"/>
  <c r="O184" i="2"/>
  <c r="I184" i="2" s="1"/>
  <c r="O160" i="2"/>
  <c r="I160" i="2" s="1"/>
  <c r="O140" i="2"/>
  <c r="I140" i="2" s="1"/>
  <c r="O120" i="2"/>
  <c r="I120" i="2" s="1"/>
  <c r="O116" i="2"/>
  <c r="I116" i="2" s="1"/>
  <c r="AE202" i="2"/>
  <c r="Y202" i="2" s="1"/>
  <c r="AE190" i="2"/>
  <c r="Y190" i="2" s="1"/>
  <c r="AE182" i="2"/>
  <c r="Y182" i="2" s="1"/>
  <c r="AE146" i="2"/>
  <c r="Y146" i="2" s="1"/>
  <c r="AE142" i="2"/>
  <c r="Y142" i="2" s="1"/>
  <c r="AE138" i="2"/>
  <c r="Y138" i="2" s="1"/>
  <c r="AE118" i="2"/>
  <c r="Y118" i="2" s="1"/>
  <c r="AE110" i="2"/>
  <c r="Y110" i="2" s="1"/>
  <c r="AE106" i="2"/>
  <c r="Y106" i="2" s="1"/>
  <c r="AE102" i="2"/>
  <c r="Y102" i="2" s="1"/>
  <c r="H44" i="2"/>
  <c r="M44" i="2"/>
  <c r="X25" i="2"/>
  <c r="AC25" i="2"/>
  <c r="O40" i="2"/>
  <c r="I40" i="2" s="1"/>
  <c r="O24" i="2"/>
  <c r="I24" i="2" s="1"/>
  <c r="O20" i="2"/>
  <c r="I20" i="2" s="1"/>
  <c r="AE66" i="2"/>
  <c r="Y66" i="2" s="1"/>
  <c r="AE42" i="2"/>
  <c r="Y42" i="2" s="1"/>
  <c r="AE34" i="2"/>
  <c r="Y34" i="2" s="1"/>
  <c r="AE30" i="2"/>
  <c r="Y30" i="2" s="1"/>
  <c r="AE22" i="2"/>
  <c r="Y22" i="2" s="1"/>
  <c r="AE18" i="2"/>
  <c r="Y18" i="2" s="1"/>
  <c r="AE14" i="2"/>
  <c r="H59" i="2"/>
  <c r="M59" i="2"/>
  <c r="H49" i="2"/>
  <c r="M49" i="2"/>
  <c r="H15" i="2"/>
  <c r="M15" i="2"/>
  <c r="F20" i="6" l="1"/>
  <c r="C20" i="6"/>
  <c r="D20" i="6"/>
  <c r="E20" i="6"/>
  <c r="O12" i="2"/>
  <c r="I12" i="2" s="1"/>
  <c r="I6" i="6"/>
  <c r="J39" i="1" s="1"/>
  <c r="J32" i="1" s="1"/>
  <c r="G6" i="6"/>
  <c r="G10" i="6" s="1"/>
  <c r="D17" i="1" s="1"/>
  <c r="O8" i="2"/>
  <c r="I8" i="2" s="1"/>
  <c r="H25" i="1"/>
  <c r="Y14" i="2"/>
  <c r="I3" i="2"/>
  <c r="B44" i="1" l="1"/>
  <c r="H17" i="1"/>
  <c r="D30" i="1"/>
  <c r="B45" i="1" s="1"/>
  <c r="B6" i="1" l="1"/>
</calcChain>
</file>

<file path=xl/comments1.xml><?xml version="1.0" encoding="utf-8"?>
<comments xmlns="http://schemas.openxmlformats.org/spreadsheetml/2006/main">
  <authors>
    <author>Márcio Medeiro Gomes</author>
  </authors>
  <commentList>
    <comment ref="B15" authorId="0">
      <text>
        <r>
          <rPr>
            <b/>
            <sz val="9"/>
            <color indexed="81"/>
            <rFont val="Segoe UI"/>
            <family val="2"/>
          </rPr>
          <t>Márcio Medeiro Gomes:</t>
        </r>
        <r>
          <rPr>
            <sz val="9"/>
            <color indexed="81"/>
            <rFont val="Segoe UI"/>
            <family val="2"/>
          </rPr>
          <t xml:space="preserve">
Item 6.2.4 do SISP: Considerações sobre Redução de Cronograma</t>
        </r>
      </text>
    </comment>
    <comment ref="B16" authorId="0">
      <text>
        <r>
          <rPr>
            <b/>
            <sz val="9"/>
            <color indexed="81"/>
            <rFont val="Segoe UI"/>
            <family val="2"/>
          </rPr>
          <t>Márcio Medeiro Gomes:</t>
        </r>
        <r>
          <rPr>
            <sz val="9"/>
            <color indexed="81"/>
            <rFont val="Segoe UI"/>
            <family val="2"/>
          </rPr>
          <t xml:space="preserve">
Item 6.2.5 do SISP: Fator de Criticidade de Solicitação de Serviço</t>
        </r>
      </text>
    </comment>
  </commentList>
</comments>
</file>

<file path=xl/comments2.xml><?xml version="1.0" encoding="utf-8"?>
<comments xmlns="http://schemas.openxmlformats.org/spreadsheetml/2006/main">
  <authors>
    <author>Daniel Maranhão de Sá e Carvalho</author>
    <author>Adm</author>
  </authors>
  <commentList>
    <comment ref="B2" authorId="0">
      <text>
        <r>
          <rPr>
            <sz val="9"/>
            <color indexed="81"/>
            <rFont val="Tahoma"/>
            <family val="2"/>
          </rPr>
          <t>O processo é a menor unidade de atividade significativa para o usuário?
É auto-contido e deixa o negócio da aplicação em um estado consistente?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>Tipos de Função:</t>
        </r>
        <r>
          <rPr>
            <sz val="9"/>
            <color indexed="81"/>
            <rFont val="Tahoma"/>
            <family val="2"/>
          </rPr>
          <t xml:space="preserve">
ALI, AIE, EE, CE, SE</t>
        </r>
      </text>
    </comment>
    <comment ref="D2" authorId="1">
      <text>
        <r>
          <rPr>
            <b/>
            <sz val="8"/>
            <color indexed="81"/>
            <rFont val="Tahoma"/>
            <family val="2"/>
          </rPr>
          <t xml:space="preserve">Tipo de Manutenção na função:
Veja na Lista de Itens não Mensuráveis
</t>
        </r>
      </text>
    </comment>
    <comment ref="E2" authorId="0">
      <text>
        <r>
          <rPr>
            <sz val="9"/>
            <color indexed="81"/>
            <rFont val="Tahoma"/>
            <family val="2"/>
          </rPr>
          <t>Quantidade de Tipos de Dados (TD, DET, DER)</t>
        </r>
      </text>
    </comment>
    <comment ref="F2" authorId="0">
      <text>
        <r>
          <rPr>
            <sz val="9"/>
            <color indexed="81"/>
            <rFont val="Tahoma"/>
            <family val="2"/>
          </rPr>
          <t>Quantidade de Arquivos Referenciados (AR) / Tipos de Registros (TR / RET)</t>
        </r>
      </text>
    </comment>
    <comment ref="P2" authorId="0">
      <text>
        <r>
          <rPr>
            <sz val="9"/>
            <color indexed="81"/>
            <rFont val="Tahoma"/>
            <family val="2"/>
          </rPr>
          <t>Se Contagem Estimada associar ao requisito funcional.
Se Contagem Detalhada associar ao caso de uso.
Se Contagem de Melhoria, favor identificar o item de alteração do documento utilizado como base.</t>
        </r>
      </text>
    </comment>
    <comment ref="R2" authorId="0">
      <text>
        <r>
          <rPr>
            <sz val="9"/>
            <color indexed="81"/>
            <rFont val="Tahoma"/>
            <family val="2"/>
          </rPr>
          <t>Campo utilizado pelo DATASUS</t>
        </r>
      </text>
    </comment>
    <comment ref="S2" authorId="0">
      <text>
        <r>
          <rPr>
            <b/>
            <sz val="9"/>
            <color indexed="81"/>
            <rFont val="Tahoma"/>
            <family val="2"/>
          </rPr>
          <t>Tipos de Função:</t>
        </r>
        <r>
          <rPr>
            <sz val="9"/>
            <color indexed="81"/>
            <rFont val="Tahoma"/>
            <family val="2"/>
          </rPr>
          <t xml:space="preserve">
ALI, AIE, EE, CE, SE</t>
        </r>
      </text>
    </comment>
    <comment ref="T2" authorId="1">
      <text>
        <r>
          <rPr>
            <b/>
            <sz val="8"/>
            <color indexed="81"/>
            <rFont val="Tahoma"/>
            <family val="2"/>
          </rPr>
          <t>Tipo de Manutenção na função:
Veja na Lista de Itens não Mensuráveis</t>
        </r>
      </text>
    </comment>
    <comment ref="U2" authorId="0">
      <text>
        <r>
          <rPr>
            <sz val="9"/>
            <color indexed="81"/>
            <rFont val="Tahoma"/>
            <family val="2"/>
          </rPr>
          <t>Quantidade de Tipos de Dados (TD, DET, DER)</t>
        </r>
      </text>
    </comment>
    <comment ref="V2" authorId="0">
      <text>
        <r>
          <rPr>
            <sz val="9"/>
            <color indexed="81"/>
            <rFont val="Tahoma"/>
            <family val="2"/>
          </rPr>
          <t>Quantidade de Arquivos Referenciados (AR) / Tipos de Registros (TR / RET)</t>
        </r>
      </text>
    </comment>
  </commentList>
</comments>
</file>

<file path=xl/comments3.xml><?xml version="1.0" encoding="utf-8"?>
<comments xmlns="http://schemas.openxmlformats.org/spreadsheetml/2006/main">
  <authors>
    <author>Daniel Maranhão de Sá e Carvalho</author>
  </authors>
  <commentList>
    <comment ref="G2" authorId="0">
      <text>
        <r>
          <rPr>
            <sz val="9"/>
            <color indexed="81"/>
            <rFont val="Tahoma"/>
            <family val="2"/>
          </rPr>
          <t>Favor identificar o item de alteração do documento utilizado como base.</t>
        </r>
      </text>
    </comment>
  </commentList>
</comments>
</file>

<file path=xl/comments4.xml><?xml version="1.0" encoding="utf-8"?>
<comments xmlns="http://schemas.openxmlformats.org/spreadsheetml/2006/main">
  <authors>
    <author>marcio medeiro gomes</author>
    <author>Daniel Maranhão de Sá e Carvalho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marcio medeiro gomes:</t>
        </r>
        <r>
          <rPr>
            <sz val="9"/>
            <color indexed="81"/>
            <rFont val="Tahoma"/>
            <family val="2"/>
          </rPr>
          <t xml:space="preserve">
Cálculo sobre: 
    PC = Ponto Contado
    PF = 1 PF</t>
        </r>
      </text>
    </comment>
    <comment ref="C35" authorId="1">
      <text>
        <r>
          <rPr>
            <sz val="9"/>
            <color indexed="81"/>
            <rFont val="Tahoma"/>
            <family val="2"/>
          </rPr>
          <t>1,5 pontos de função, para cada recurso</t>
        </r>
      </text>
    </comment>
  </commentList>
</comments>
</file>

<file path=xl/sharedStrings.xml><?xml version="1.0" encoding="utf-8"?>
<sst xmlns="http://schemas.openxmlformats.org/spreadsheetml/2006/main" count="717" uniqueCount="213">
  <si>
    <t>Planilha de contagem de pontos de função</t>
  </si>
  <si>
    <t>Tipo de contagem</t>
  </si>
  <si>
    <t>Manutenção Evolutiva</t>
  </si>
  <si>
    <t>Manutenção Perfectiva</t>
  </si>
  <si>
    <t>Manutenção Corretiva</t>
  </si>
  <si>
    <t>Aplicação ( Baseline )</t>
  </si>
  <si>
    <t>Migração de dados</t>
  </si>
  <si>
    <t>Migração de tecnologia</t>
  </si>
  <si>
    <t>Data</t>
  </si>
  <si>
    <t>Inclusão</t>
  </si>
  <si>
    <t>Alteração</t>
  </si>
  <si>
    <t>Exclusão</t>
  </si>
  <si>
    <t>Conversão</t>
  </si>
  <si>
    <t>Ação</t>
  </si>
  <si>
    <t>PF</t>
  </si>
  <si>
    <t>Total</t>
  </si>
  <si>
    <t>Propósito da contagem</t>
  </si>
  <si>
    <t>Escopo da contagem</t>
  </si>
  <si>
    <t>Fronteira da contagem</t>
  </si>
  <si>
    <t>ALI</t>
  </si>
  <si>
    <t>AIE</t>
  </si>
  <si>
    <t>EE</t>
  </si>
  <si>
    <t>CE</t>
  </si>
  <si>
    <t>SE</t>
  </si>
  <si>
    <t>Total PF</t>
  </si>
  <si>
    <t>Processo Elementar ou Grupo de Dados</t>
  </si>
  <si>
    <t>Tipo</t>
  </si>
  <si>
    <t>ctl</t>
  </si>
  <si>
    <t>C</t>
  </si>
  <si>
    <t>Validação</t>
  </si>
  <si>
    <t>#</t>
  </si>
  <si>
    <t>Total Itens Não Mensuráveis(PF):</t>
  </si>
  <si>
    <t>Item Não Mensurável</t>
  </si>
  <si>
    <t>Descrição</t>
  </si>
  <si>
    <t>Item Guia APF</t>
  </si>
  <si>
    <t>Lista de Itens Não Mensuráveis</t>
  </si>
  <si>
    <t>Valor</t>
  </si>
  <si>
    <t>Total de APF</t>
  </si>
  <si>
    <t>Cristiane Lustosa Guimarães França</t>
  </si>
  <si>
    <t>Gestora do Contrato</t>
  </si>
  <si>
    <t>Informe o tipo de contagem.</t>
  </si>
  <si>
    <t xml:space="preserve">Qtde </t>
  </si>
  <si>
    <t>Revisor técnico</t>
  </si>
  <si>
    <t>Revisor DATASUS</t>
  </si>
  <si>
    <t>Revisor Técnico</t>
  </si>
  <si>
    <t>Justificativa / Evidência</t>
  </si>
  <si>
    <t>Módulo/Demanda</t>
  </si>
  <si>
    <t>Correção / Conversão</t>
  </si>
  <si>
    <t>Manutenção Adaptativa</t>
  </si>
  <si>
    <t>Plataforma (Tecnologia do Sistema)</t>
  </si>
  <si>
    <t>Observações</t>
  </si>
  <si>
    <t>Acesso ao Sistema</t>
  </si>
  <si>
    <t>Link do Sistema:</t>
  </si>
  <si>
    <t>Usuário:</t>
  </si>
  <si>
    <t>Senha:</t>
  </si>
  <si>
    <t>&lt;Informar observações relevantes a respeito da contagem&gt;</t>
  </si>
  <si>
    <t>DER</t>
  </si>
  <si>
    <t>Descrição da Alteração</t>
  </si>
  <si>
    <t>Projeto Novo</t>
  </si>
  <si>
    <t>Total PF (Deflação)</t>
  </si>
  <si>
    <t>Philipe Dias de Alencar</t>
  </si>
  <si>
    <t>x</t>
  </si>
  <si>
    <t xml:space="preserve">   Nome do Sistema</t>
  </si>
  <si>
    <t xml:space="preserve">   Módulo</t>
  </si>
  <si>
    <t xml:space="preserve">   Total de PF</t>
  </si>
  <si>
    <t xml:space="preserve">   Total PF (Deflação)</t>
  </si>
  <si>
    <t>Contagem Fábrica de Software</t>
  </si>
  <si>
    <t>Contagem Fábrica de Métricas</t>
  </si>
  <si>
    <t xml:space="preserve">   Contratada</t>
  </si>
  <si>
    <t>Quadro Resumo
Fábrica de Métricas</t>
  </si>
  <si>
    <t>Quadro Resumo
Fábrica de Software</t>
  </si>
  <si>
    <t xml:space="preserve">   Nome do CFPS</t>
  </si>
  <si>
    <t>Documentação (Evidência de Contagem)</t>
  </si>
  <si>
    <t>Contagem da Fábrica de Software</t>
  </si>
  <si>
    <t>Contagem da Fábrica de Métricas</t>
  </si>
  <si>
    <t>PFB</t>
  </si>
  <si>
    <t>PFL</t>
  </si>
  <si>
    <t>CTL2</t>
  </si>
  <si>
    <t>Parecer Técnico</t>
  </si>
  <si>
    <t xml:space="preserve">   Datas das Contagens</t>
  </si>
  <si>
    <t>Comparação das Contagens</t>
  </si>
  <si>
    <t xml:space="preserve">    Tipo</t>
  </si>
  <si>
    <t>Comparação PF Bruto</t>
  </si>
  <si>
    <t>Tipo de Comparação</t>
  </si>
  <si>
    <t xml:space="preserve">    % de Divergência</t>
  </si>
  <si>
    <t>Percentual de Aceitação</t>
  </si>
  <si>
    <t>4.1</t>
  </si>
  <si>
    <t>Projeto de Desenvolvimento</t>
  </si>
  <si>
    <t>SISP</t>
  </si>
  <si>
    <t xml:space="preserve">   Tipo de Contagem</t>
  </si>
  <si>
    <t xml:space="preserve">   Nome do Contador</t>
  </si>
  <si>
    <t>Quantidade de Itens AP</t>
  </si>
  <si>
    <t>Quantidade de Itens</t>
  </si>
  <si>
    <t>Quantidade de Itens NAP</t>
  </si>
  <si>
    <t>Código</t>
  </si>
  <si>
    <t>Referência</t>
  </si>
  <si>
    <t>A</t>
  </si>
  <si>
    <t>I</t>
  </si>
  <si>
    <t>Funcionalidades INCLUÍDAS – serão remuneradas em 100% do valor do ponto de função, vezes a quantidade de PF da(s) fase(s) contratada(s);</t>
  </si>
  <si>
    <t>Edital - Item 18.1.5</t>
  </si>
  <si>
    <t>E</t>
  </si>
  <si>
    <t>Funcionalidades ALTERADAS – serão remuneradas em 60% do valor do ponto de função, vezes a quantidade de PF da(s) fase(s) contratada(s);</t>
  </si>
  <si>
    <t>Funcionalidades EXCLUÍDAS – serão remuneradas em 40% do valor do ponto de função vezes a quantidade de PF da(s) fase(s).</t>
  </si>
  <si>
    <r>
      <rPr>
        <b/>
        <sz val="10"/>
        <color indexed="23"/>
        <rFont val="Arial"/>
        <family val="2"/>
      </rPr>
      <t xml:space="preserve">Layout de Telas, Arquivos e Relatórios: </t>
    </r>
    <r>
      <rPr>
        <sz val="10"/>
        <color indexed="23"/>
        <rFont val="Arial"/>
        <family val="2"/>
      </rPr>
      <t>Alterações no layout de telas, relatórios ou arquivos sem impactar as funcionalidades.</t>
    </r>
  </si>
  <si>
    <t>LT</t>
  </si>
  <si>
    <r>
      <rPr>
        <b/>
        <sz val="10"/>
        <color indexed="23"/>
        <rFont val="Arial"/>
        <family val="2"/>
      </rPr>
      <t xml:space="preserve">Campos e Variáveis: </t>
    </r>
    <r>
      <rPr>
        <sz val="10"/>
        <color indexed="23"/>
        <rFont val="Arial"/>
        <family val="2"/>
      </rPr>
      <t>Inclusões/alterações/exclusões de campos e variáveis em programas e tabelas, sem impactar as funcionalidades.</t>
    </r>
  </si>
  <si>
    <t>CV</t>
  </si>
  <si>
    <r>
      <rPr>
        <b/>
        <sz val="10"/>
        <color indexed="23"/>
        <rFont val="Arial"/>
        <family val="2"/>
      </rPr>
      <t xml:space="preserve">Mensagens: </t>
    </r>
    <r>
      <rPr>
        <sz val="10"/>
        <color indexed="23"/>
        <rFont val="Arial"/>
        <family val="2"/>
      </rPr>
      <t>Alterações de mensagens de informação ao usuário, que não fazem parte de ALI ou AIE.</t>
    </r>
  </si>
  <si>
    <t>MSG</t>
  </si>
  <si>
    <r>
      <rPr>
        <b/>
        <sz val="10"/>
        <color indexed="23"/>
        <rFont val="Arial"/>
        <family val="2"/>
      </rPr>
      <t xml:space="preserve">Menu 1: </t>
    </r>
    <r>
      <rPr>
        <sz val="10"/>
        <color indexed="23"/>
        <rFont val="Arial"/>
        <family val="2"/>
      </rPr>
      <t>Inclusões/alterações de menus de navegação estáticos, telas de ajuda ou páginas estáticas.</t>
    </r>
  </si>
  <si>
    <t>MN1</t>
  </si>
  <si>
    <r>
      <rPr>
        <b/>
        <sz val="10"/>
        <color indexed="23"/>
        <rFont val="Arial"/>
        <family val="2"/>
      </rPr>
      <t xml:space="preserve">Menu 2: </t>
    </r>
    <r>
      <rPr>
        <sz val="10"/>
        <color indexed="23"/>
        <rFont val="Arial"/>
        <family val="2"/>
      </rPr>
      <t>Exclusões de menus, telas de ajuda ou páginas estáticas.</t>
    </r>
  </si>
  <si>
    <t>MN2</t>
  </si>
  <si>
    <r>
      <rPr>
        <b/>
        <sz val="10"/>
        <color indexed="23"/>
        <rFont val="Arial"/>
        <family val="2"/>
      </rPr>
      <t xml:space="preserve">Dados HARD CODED: </t>
    </r>
    <r>
      <rPr>
        <sz val="10"/>
        <color indexed="23"/>
        <rFont val="Arial"/>
        <family val="2"/>
      </rPr>
      <t>Inclusões/alterações/exclusões de dados pertencentes a listas (</t>
    </r>
    <r>
      <rPr>
        <i/>
        <sz val="10"/>
        <color indexed="8"/>
        <rFont val="Calibri"/>
        <family val="2"/>
      </rPr>
      <t>combo box</t>
    </r>
    <r>
      <rPr>
        <sz val="10"/>
        <color indexed="8"/>
        <rFont val="Calibri"/>
        <family val="2"/>
      </rPr>
      <t>) ou tabelas físicas.</t>
    </r>
  </si>
  <si>
    <t>DHC</t>
  </si>
  <si>
    <t>PMO</t>
  </si>
  <si>
    <r>
      <rPr>
        <b/>
        <sz val="10"/>
        <color indexed="23"/>
        <rFont val="Arial"/>
        <family val="2"/>
      </rPr>
      <t xml:space="preserve">Camada adicional de apresentação: </t>
    </r>
    <r>
      <rPr>
        <sz val="10"/>
        <color indexed="23"/>
        <rFont val="Arial"/>
        <family val="2"/>
      </rPr>
      <t>Necessidade de criação de mais de uma camada de apresentação para a mesma aplicação, com as mesmas funcionalidades, porém com padrões visuais diferentes.</t>
    </r>
  </si>
  <si>
    <t>CAA</t>
  </si>
  <si>
    <r>
      <rPr>
        <b/>
        <sz val="10"/>
        <color indexed="23"/>
        <rFont val="Arial"/>
        <family val="2"/>
      </rPr>
      <t xml:space="preserve">Tarefas Temporárias: </t>
    </r>
    <r>
      <rPr>
        <sz val="10"/>
        <color indexed="23"/>
        <rFont val="Arial"/>
        <family val="2"/>
      </rPr>
      <t>Execução de tarefas temporárias, não passíveis de serem pontuadas, como por exemplo: treinamentos, análise de demandas, execução de testes adicionais aos já realizados e não contemplados no TERMO DE REFERENCIA a pedido do usuário/gestor, rotinas temporárias, administração de dados, business intelligence e geoprocessamento entre outros. Considerar 1 (um) recurso por dia, sendo 8 (oito) horas o esforço diário gasto. O quantitativo de dias é de responsabilidade do líder do projeto do Ministério da Saúde e será executado mediante previa analise e aprovação dada pelo gestor do contrato.</t>
    </r>
  </si>
  <si>
    <t>TT</t>
  </si>
  <si>
    <r>
      <rPr>
        <b/>
        <sz val="10"/>
        <color indexed="23"/>
        <rFont val="Arial"/>
        <family val="2"/>
      </rPr>
      <t xml:space="preserve">CT - Tabela - Inclusão: </t>
    </r>
    <r>
      <rPr>
        <sz val="10"/>
        <color indexed="23"/>
        <rFont val="Arial"/>
        <family val="2"/>
      </rPr>
      <t xml:space="preserve">Inclusões de tabelas </t>
    </r>
    <r>
      <rPr>
        <i/>
        <sz val="10"/>
        <color indexed="8"/>
        <rFont val="Calibri"/>
        <family val="2"/>
      </rPr>
      <t>CODE TABLE</t>
    </r>
    <r>
      <rPr>
        <sz val="10"/>
        <color indexed="8"/>
        <rFont val="Calibri"/>
        <family val="2"/>
      </rPr>
      <t xml:space="preserve"> (</t>
    </r>
    <r>
      <rPr>
        <i/>
        <sz val="10"/>
        <color indexed="8"/>
        <rFont val="Calibri"/>
        <family val="2"/>
      </rPr>
      <t>CODE DATA</t>
    </r>
    <r>
      <rPr>
        <sz val="10"/>
        <color indexed="8"/>
        <rFont val="Calibri"/>
        <family val="2"/>
      </rPr>
      <t>).</t>
    </r>
  </si>
  <si>
    <r>
      <rPr>
        <b/>
        <sz val="10"/>
        <color indexed="23"/>
        <rFont val="Arial"/>
        <family val="2"/>
      </rPr>
      <t xml:space="preserve">CT - Tabela - Alteração: </t>
    </r>
    <r>
      <rPr>
        <sz val="10"/>
        <color indexed="23"/>
        <rFont val="Arial"/>
        <family val="2"/>
      </rPr>
      <t xml:space="preserve">Alterações de tabelas </t>
    </r>
    <r>
      <rPr>
        <i/>
        <sz val="10"/>
        <color indexed="8"/>
        <rFont val="Calibri"/>
        <family val="2"/>
      </rPr>
      <t>CODE TABLE</t>
    </r>
    <r>
      <rPr>
        <sz val="10"/>
        <color indexed="8"/>
        <rFont val="Calibri"/>
        <family val="2"/>
      </rPr>
      <t xml:space="preserve"> (</t>
    </r>
    <r>
      <rPr>
        <i/>
        <sz val="10"/>
        <color indexed="8"/>
        <rFont val="Calibri"/>
        <family val="2"/>
      </rPr>
      <t>CODE DATA</t>
    </r>
    <r>
      <rPr>
        <sz val="10"/>
        <color indexed="8"/>
        <rFont val="Calibri"/>
        <family val="2"/>
      </rPr>
      <t>).</t>
    </r>
  </si>
  <si>
    <r>
      <rPr>
        <b/>
        <sz val="10"/>
        <color indexed="23"/>
        <rFont val="Arial"/>
        <family val="2"/>
      </rPr>
      <t xml:space="preserve">CT - Tabela - Excluir: </t>
    </r>
    <r>
      <rPr>
        <sz val="10"/>
        <color indexed="23"/>
        <rFont val="Arial"/>
        <family val="2"/>
      </rPr>
      <t xml:space="preserve">Exclusões de tabelas </t>
    </r>
    <r>
      <rPr>
        <i/>
        <sz val="10"/>
        <color indexed="8"/>
        <rFont val="Calibri"/>
        <family val="2"/>
      </rPr>
      <t>CODE TABLE</t>
    </r>
    <r>
      <rPr>
        <sz val="10"/>
        <color indexed="8"/>
        <rFont val="Calibri"/>
        <family val="2"/>
      </rPr>
      <t xml:space="preserve"> (</t>
    </r>
    <r>
      <rPr>
        <i/>
        <sz val="10"/>
        <color indexed="8"/>
        <rFont val="Calibri"/>
        <family val="2"/>
      </rPr>
      <t>CODE DATA</t>
    </r>
    <r>
      <rPr>
        <sz val="10"/>
        <color indexed="8"/>
        <rFont val="Calibri"/>
        <family val="2"/>
      </rPr>
      <t>).</t>
    </r>
  </si>
  <si>
    <r>
      <rPr>
        <b/>
        <sz val="10"/>
        <color indexed="23"/>
        <rFont val="Arial"/>
        <family val="2"/>
      </rPr>
      <t xml:space="preserve">CT - Func. - Inclusão: </t>
    </r>
    <r>
      <rPr>
        <sz val="10"/>
        <color indexed="23"/>
        <rFont val="Arial"/>
        <family val="2"/>
      </rPr>
      <t>Inclusões de funcionalidades em tabela já em produção.</t>
    </r>
  </si>
  <si>
    <r>
      <rPr>
        <b/>
        <sz val="10"/>
        <color indexed="23"/>
        <rFont val="Arial"/>
        <family val="2"/>
      </rPr>
      <t xml:space="preserve">CT - Func. - Alteração: </t>
    </r>
    <r>
      <rPr>
        <sz val="10"/>
        <color indexed="23"/>
        <rFont val="Arial"/>
        <family val="2"/>
      </rPr>
      <t>Alterações de funcionalidades em tabela já em produção.</t>
    </r>
  </si>
  <si>
    <r>
      <rPr>
        <b/>
        <sz val="10"/>
        <color indexed="23"/>
        <rFont val="Arial"/>
        <family val="2"/>
      </rPr>
      <t xml:space="preserve">CT - Func. - Exclusão: </t>
    </r>
    <r>
      <rPr>
        <sz val="10"/>
        <color indexed="23"/>
        <rFont val="Arial"/>
        <family val="2"/>
      </rPr>
      <t>Exclusões de funcionalidades em tabela já em produção.</t>
    </r>
  </si>
  <si>
    <t>CTI</t>
  </si>
  <si>
    <t>CTA</t>
  </si>
  <si>
    <t>CTE</t>
  </si>
  <si>
    <t>CFI</t>
  </si>
  <si>
    <t>CFA</t>
  </si>
  <si>
    <t>CFE</t>
  </si>
  <si>
    <t>Edital - Item 18.1.6</t>
  </si>
  <si>
    <t>SISP 2.0 - Item 4.4</t>
  </si>
  <si>
    <t>Mudança de Plataforma - Linguagem de Programação</t>
  </si>
  <si>
    <t>MPL</t>
  </si>
  <si>
    <t>SISP 2.0 - Item 4.5.1</t>
  </si>
  <si>
    <t>SISP 2.0 - Item 4.5.2</t>
  </si>
  <si>
    <t>MPB</t>
  </si>
  <si>
    <t>Atualização de Versão – Linguagem de Programação</t>
  </si>
  <si>
    <t>AVLP</t>
  </si>
  <si>
    <t>SISP 2.0 - Item 4.6.1</t>
  </si>
  <si>
    <t>Atualização de Versão – Browser</t>
  </si>
  <si>
    <t>AVBW</t>
  </si>
  <si>
    <t>SISP 2.0 - Item 4.6.2</t>
  </si>
  <si>
    <t>Atualização de Versão – Banco de Dados</t>
  </si>
  <si>
    <t>SISP 2.0 - Item 4.6.3</t>
  </si>
  <si>
    <t>AVBD</t>
  </si>
  <si>
    <t>Manutenção em Interface</t>
  </si>
  <si>
    <t>MI</t>
  </si>
  <si>
    <t>SISP 2.0 - Item 4.7</t>
  </si>
  <si>
    <t>SISP 2.0 - Item 4.8</t>
  </si>
  <si>
    <t>AEBD</t>
  </si>
  <si>
    <t>DF</t>
  </si>
  <si>
    <t>R/A</t>
  </si>
  <si>
    <t>PC</t>
  </si>
  <si>
    <t>QTD</t>
  </si>
  <si>
    <t>TP</t>
  </si>
  <si>
    <t>INM</t>
  </si>
  <si>
    <t>Resposta
Fábrica de Software</t>
  </si>
  <si>
    <t>Deflator / INM</t>
  </si>
  <si>
    <t>CP</t>
  </si>
  <si>
    <t xml:space="preserve">   ID Demanda</t>
  </si>
  <si>
    <t>Manutenção Corretiva: 50% quando estiver fora da garantia e a correção for feita pela mesma empresa
que desenvolveu a funcionalidade.</t>
  </si>
  <si>
    <t>Manutenção Corretiva: 75% quando estiver fora da garantia e a correção for feita por empresa diferente
daquela que desenvolveu a funcionalidade.</t>
  </si>
  <si>
    <t>MC5</t>
  </si>
  <si>
    <t>MC7</t>
  </si>
  <si>
    <t>AECP</t>
  </si>
  <si>
    <t>Apuração Especial – Base de Dados - Item "a" e "b" do SISP</t>
  </si>
  <si>
    <t>Apuração Especial – Base de Dados - Item "c" e SISP</t>
  </si>
  <si>
    <t>SISP 2.0 - Item 4.9.1, c</t>
  </si>
  <si>
    <t>SISP 2.0 - Item 4.9.1, a,b</t>
  </si>
  <si>
    <r>
      <rPr>
        <b/>
        <sz val="10"/>
        <color indexed="23"/>
        <rFont val="Arial"/>
        <family val="2"/>
      </rPr>
      <t xml:space="preserve">Parâmetro: </t>
    </r>
    <r>
      <rPr>
        <sz val="10"/>
        <color indexed="23"/>
        <rFont val="Arial"/>
        <family val="2"/>
      </rPr>
      <t>Contempla a necessidade de alteração dos valores dos parâmetros, sem que a lógica de processamento tenha sido alterada. (Exemplo: ajustar filtro para recuperar dados entre 0 e 50 ao invés de valores entre 10 e 50).</t>
    </r>
  </si>
  <si>
    <t>RQ</t>
  </si>
  <si>
    <t xml:space="preserve"> </t>
  </si>
  <si>
    <t>SISP 2.0 - Item 4.10</t>
  </si>
  <si>
    <t>4.10 Atualização de Dados: Em alguns casos, as demandas de correção de problemas em base de dados estão associadas a atualizações manuais (de forma interativa), diretamente no banco de dados em um único registro, e que não envolvem cálculos ou procedimentos complexos. São exemplos desse tipo de demanda, a atualização do valor de um campo de uma
tabela cadastrado erroneamente ou a exclusão de um registro de uma tabela. Nestes casos, a aferição do tamanho em Pontos de Função deve considerar 10% do PF de uma Entrada Externa e os Tipos de Dados da Entrada Externa são todos os TD considerados na funcionalidade – campos atualizados e campos utilizados para a seleção do registro.</t>
  </si>
  <si>
    <t>AD</t>
  </si>
  <si>
    <t xml:space="preserve">   Inflator de Redução de Prazo</t>
  </si>
  <si>
    <t xml:space="preserve">   Fator de Criticidade</t>
  </si>
  <si>
    <t>Itens Não Mensuráveis</t>
  </si>
  <si>
    <t>Mudança de Plataforma - Banco de Dados: Em casos de mudança de banco hierárquico para relacional, em sistemas sem documentação, devido às mudanças envolvidas, deve-se considerar como um novo projeto de desenvolvimento, ou seja, as funções de dados e funções transacionais devem ser contadas.</t>
  </si>
  <si>
    <t>MPB2</t>
  </si>
  <si>
    <t>Mudança de Plataforma - Banco de Dados: Caso o projeto já possua documentação de requisitos, então a fase de requisitos não deve ser contratada. Caso a demanda de redesenvolvimento seja de um sistema gerenciador de banco de dados relacional para outro relacional.</t>
  </si>
  <si>
    <t>AERE</t>
  </si>
  <si>
    <t>Apuração Especial – Reexecução: Em alguns casos, a empresa contratante pode ter interesse em executar uma apuração especial mais de uma vez. Nestes casos, ela deve solicitar formalmente à contratada o armazenamento do script executado. Desta forma, se for solicitada a reexecução de uma apuração especial, esta deve ser dimensionada com a aplicação de um fator redutor de 10% na contagem de pontos de função da apuração especial em questão, da seguinte maneira: PF_REEXECUÇÃO_APURAÇÃO = PF_NÃO_AJUSTADO x 0,10</t>
  </si>
  <si>
    <t>SISP 2.0 - Item 4.9.3</t>
  </si>
  <si>
    <t>Adaptação em Funcionalidades sem Alteração de Requisitos
Funcionais para funcionalidade de sistema desenvolvida ou mantida por meio de um projeto de melhoria pela empresa contratada.</t>
  </si>
  <si>
    <t>Adaptação em Funcionalidades sem Alteração de Requisitos
Funcionais para funcionalidade de sistema não desenvolvida ou mantida por meio de um projeto de melhoria pela empresa contratada.</t>
  </si>
  <si>
    <t>AFRF50</t>
  </si>
  <si>
    <t>AFRF70</t>
  </si>
  <si>
    <t>v2016.1.06</t>
  </si>
  <si>
    <t>[Número de identificação da demanda gerado pelo sistema de gestão de demandas]</t>
  </si>
  <si>
    <t>[Nome do sistema que está sendo contado]</t>
  </si>
  <si>
    <t>[Nome do analista de métricas da fábrica de software]</t>
  </si>
  <si>
    <t>[Lista com o tipo de contagem que está sendo feita, deve ser escolhida uma das opções]</t>
  </si>
  <si>
    <t>[Data em que a contagem foi realizada]</t>
  </si>
  <si>
    <t>[Campo de preenchimento automático]</t>
  </si>
  <si>
    <t>[Nome da empresa de Fábrica de Métricas]</t>
  </si>
  <si>
    <t>[Data em que a validação da contagem foi realizada]</t>
  </si>
  <si>
    <t>[Data em que o retorno da validação da contagem foi realizado caso exista]</t>
  </si>
  <si>
    <t>[Nome do analista de métricas da fábrica de métricas]</t>
  </si>
  <si>
    <t>Descrito na Solicitação de Mudança (SM) no tópico "Justificativa"</t>
  </si>
  <si>
    <t>Especificado no item "Impacto da Demanda" na SM.</t>
  </si>
  <si>
    <t>Informação disponibilizada no Sistema Portfolio DATASUS.</t>
  </si>
  <si>
    <t>Conforme descrição do item "Mudança Solicitada" na SM.</t>
  </si>
  <si>
    <t>[Nome do módulo ao qual o sistema está vinculado, caso exista]</t>
  </si>
  <si>
    <t>[Data em que o retorno  da contagem foi realizado, caso exista]</t>
  </si>
  <si>
    <t>[Lista deve ser preenchida conforme autorização da Coordenação do DATASUS]</t>
  </si>
  <si>
    <t>[Lista onde deve ser informado SIM ou NÃO conforme autorização da Coordenação do DATASUS]</t>
  </si>
  <si>
    <t>[Nome da empresa de Fábrica de Software]</t>
  </si>
  <si>
    <t>Conforme "Escopo da contagem".</t>
  </si>
  <si>
    <t>[Informações sobre preenchimento disponibilizadas no Guia de Contagem do MS]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</si>
</sst>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5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name val="Franklin Gothic Medium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Franklin Gothic Medium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8"/>
      <name val="Franklin Gothic Medium"/>
      <family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23"/>
      <name val="Arial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18"/>
      <name val="Arial"/>
      <family val="2"/>
    </font>
    <font>
      <b/>
      <sz val="10"/>
      <color indexed="23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0"/>
      <name val="Franklin Gothic Medium"/>
      <family val="2"/>
    </font>
    <font>
      <sz val="8"/>
      <color theme="0"/>
      <name val="Franklin Gothic Medium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u/>
      <sz val="10"/>
      <color theme="0" tint="-0.34998626667073579"/>
      <name val="Arial"/>
      <family val="2"/>
    </font>
    <font>
      <sz val="9"/>
      <color theme="4" tint="0.79998168889431442"/>
      <name val="Franklin Gothic Medium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0" tint="-0.499984740745262"/>
      <name val="Arial"/>
      <family val="2"/>
    </font>
    <font>
      <sz val="9"/>
      <color theme="0" tint="-0.499984740745262"/>
      <name val="Arial"/>
      <family val="2"/>
    </font>
    <font>
      <sz val="9"/>
      <name val="Calibri"/>
      <family val="2"/>
      <scheme val="minor"/>
    </font>
    <font>
      <b/>
      <sz val="12"/>
      <color rgb="FF00330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b/>
      <sz val="12"/>
      <color theme="1"/>
      <name val="Calibri"/>
      <family val="2"/>
      <scheme val="minor"/>
    </font>
    <font>
      <sz val="10"/>
      <color theme="8" tint="-0.249977111117893"/>
      <name val="Arial"/>
      <family val="2"/>
    </font>
    <font>
      <sz val="9"/>
      <color theme="8" tint="-0.249977111117893"/>
      <name val="Arial"/>
      <family val="2"/>
    </font>
    <font>
      <sz val="8"/>
      <color theme="8" tint="-0.249977111117893"/>
      <name val="Arial"/>
      <family val="2"/>
    </font>
    <font>
      <sz val="9"/>
      <color theme="8" tint="-0.249977111117893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3" tint="0.79998168889431442"/>
        <b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55"/>
      </patternFill>
    </fill>
    <fill>
      <patternFill patternType="solid">
        <fgColor theme="5" tint="0.59999389629810485"/>
        <bgColor indexed="55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5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55"/>
      </patternFill>
    </fill>
    <fill>
      <patternFill patternType="solid">
        <fgColor theme="0" tint="-0.249977111117893"/>
        <bgColor indexed="55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55"/>
      </patternFill>
    </fill>
  </fills>
  <borders count="3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9" fontId="2" fillId="0" borderId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204">
    <xf numFmtId="0" fontId="0" fillId="0" borderId="0" xfId="0"/>
    <xf numFmtId="0" fontId="26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vertical="center" wrapText="1"/>
    </xf>
    <xf numFmtId="0" fontId="27" fillId="5" borderId="4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8" fillId="6" borderId="0" xfId="0" applyFont="1" applyFill="1" applyBorder="1" applyAlignment="1">
      <alignment vertical="center"/>
    </xf>
    <xf numFmtId="0" fontId="28" fillId="6" borderId="0" xfId="0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vertical="center" wrapText="1"/>
    </xf>
    <xf numFmtId="0" fontId="29" fillId="6" borderId="0" xfId="0" applyFont="1" applyFill="1" applyBorder="1" applyAlignment="1">
      <alignment vertical="center"/>
    </xf>
    <xf numFmtId="0" fontId="29" fillId="6" borderId="0" xfId="0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9" fillId="6" borderId="0" xfId="0" applyFont="1" applyFill="1" applyBorder="1"/>
    <xf numFmtId="0" fontId="30" fillId="6" borderId="0" xfId="0" applyFont="1" applyFill="1" applyBorder="1" applyAlignment="1">
      <alignment horizontal="center" wrapText="1"/>
    </xf>
    <xf numFmtId="0" fontId="31" fillId="6" borderId="0" xfId="0" applyFont="1" applyFill="1" applyBorder="1" applyAlignment="1">
      <alignment horizontal="justify" wrapText="1"/>
    </xf>
    <xf numFmtId="0" fontId="32" fillId="6" borderId="0" xfId="0" applyFont="1" applyFill="1" applyBorder="1" applyAlignment="1">
      <alignment horizontal="center" wrapText="1"/>
    </xf>
    <xf numFmtId="0" fontId="29" fillId="6" borderId="0" xfId="0" applyFont="1" applyFill="1" applyBorder="1" applyAlignment="1">
      <alignment horizontal="left"/>
    </xf>
    <xf numFmtId="0" fontId="11" fillId="0" borderId="0" xfId="0" applyFont="1"/>
    <xf numFmtId="0" fontId="31" fillId="6" borderId="0" xfId="0" applyFont="1" applyFill="1" applyBorder="1" applyAlignment="1">
      <alignment wrapText="1"/>
    </xf>
    <xf numFmtId="0" fontId="33" fillId="6" borderId="0" xfId="0" applyFont="1" applyFill="1" applyBorder="1" applyAlignment="1">
      <alignment horizontal="justify" wrapText="1"/>
    </xf>
    <xf numFmtId="0" fontId="31" fillId="6" borderId="0" xfId="0" applyFont="1" applyFill="1" applyBorder="1" applyAlignment="1">
      <alignment horizontal="left" wrapText="1"/>
    </xf>
    <xf numFmtId="0" fontId="29" fillId="6" borderId="0" xfId="0" applyFont="1" applyFill="1" applyBorder="1" applyAlignment="1">
      <alignment horizontal="center"/>
    </xf>
    <xf numFmtId="0" fontId="29" fillId="6" borderId="0" xfId="0" applyFont="1" applyFill="1" applyBorder="1" applyAlignment="1">
      <alignment wrapText="1"/>
    </xf>
    <xf numFmtId="0" fontId="11" fillId="6" borderId="0" xfId="0" applyFont="1" applyFill="1" applyBorder="1"/>
    <xf numFmtId="0" fontId="11" fillId="6" borderId="0" xfId="0" applyFont="1" applyFill="1" applyBorder="1" applyAlignment="1">
      <alignment wrapText="1"/>
    </xf>
    <xf numFmtId="2" fontId="11" fillId="6" borderId="0" xfId="0" applyNumberFormat="1" applyFont="1" applyFill="1" applyBorder="1" applyAlignment="1">
      <alignment horizontal="center"/>
    </xf>
    <xf numFmtId="1" fontId="11" fillId="6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left" wrapText="1"/>
    </xf>
    <xf numFmtId="0" fontId="25" fillId="0" borderId="0" xfId="0" applyFont="1" applyAlignment="1">
      <alignment horizontal="right"/>
    </xf>
    <xf numFmtId="0" fontId="34" fillId="4" borderId="0" xfId="0" applyFont="1" applyFill="1" applyBorder="1" applyAlignment="1">
      <alignment horizontal="left" vertical="center"/>
    </xf>
    <xf numFmtId="0" fontId="35" fillId="0" borderId="5" xfId="0" applyFont="1" applyBorder="1" applyProtection="1">
      <protection locked="0"/>
    </xf>
    <xf numFmtId="0" fontId="36" fillId="0" borderId="4" xfId="0" applyFont="1" applyBorder="1" applyAlignment="1" applyProtection="1">
      <alignment horizontal="center" vertical="center"/>
      <protection locked="0"/>
    </xf>
    <xf numFmtId="0" fontId="36" fillId="0" borderId="2" xfId="0" applyFont="1" applyBorder="1" applyAlignment="1" applyProtection="1">
      <alignment horizontal="center" vertical="center"/>
      <protection locked="0"/>
    </xf>
    <xf numFmtId="0" fontId="26" fillId="3" borderId="2" xfId="0" applyFont="1" applyFill="1" applyBorder="1" applyAlignment="1">
      <alignment horizontal="center"/>
    </xf>
    <xf numFmtId="14" fontId="37" fillId="0" borderId="2" xfId="0" applyNumberFormat="1" applyFont="1" applyBorder="1" applyProtection="1">
      <protection locked="0"/>
    </xf>
    <xf numFmtId="0" fontId="13" fillId="7" borderId="0" xfId="0" applyFont="1" applyFill="1" applyBorder="1" applyAlignment="1">
      <alignment vertical="center"/>
    </xf>
    <xf numFmtId="0" fontId="11" fillId="6" borderId="6" xfId="0" applyFont="1" applyFill="1" applyBorder="1" applyAlignment="1">
      <alignment wrapText="1"/>
    </xf>
    <xf numFmtId="0" fontId="8" fillId="6" borderId="7" xfId="0" applyFont="1" applyFill="1" applyBorder="1" applyAlignment="1">
      <alignment horizontal="center" wrapText="1"/>
    </xf>
    <xf numFmtId="0" fontId="8" fillId="6" borderId="0" xfId="0" applyFont="1" applyFill="1" applyBorder="1" applyAlignment="1">
      <alignment horizontal="center" wrapText="1"/>
    </xf>
    <xf numFmtId="0" fontId="11" fillId="6" borderId="0" xfId="0" applyFont="1" applyFill="1" applyBorder="1" applyAlignment="1">
      <alignment horizontal="center" wrapText="1"/>
    </xf>
    <xf numFmtId="0" fontId="11" fillId="6" borderId="6" xfId="0" applyFont="1" applyFill="1" applyBorder="1" applyAlignment="1">
      <alignment horizontal="center" wrapText="1"/>
    </xf>
    <xf numFmtId="0" fontId="36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wrapText="1"/>
    </xf>
    <xf numFmtId="1" fontId="9" fillId="3" borderId="8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 applyProtection="1">
      <alignment horizontal="center" vertical="center"/>
      <protection locked="0"/>
    </xf>
    <xf numFmtId="2" fontId="2" fillId="6" borderId="8" xfId="0" applyNumberFormat="1" applyFont="1" applyFill="1" applyBorder="1" applyAlignment="1">
      <alignment horizontal="center" wrapText="1"/>
    </xf>
    <xf numFmtId="0" fontId="9" fillId="8" borderId="8" xfId="0" applyFont="1" applyFill="1" applyBorder="1" applyAlignment="1">
      <alignment horizontal="center"/>
    </xf>
    <xf numFmtId="0" fontId="10" fillId="2" borderId="8" xfId="0" applyFont="1" applyFill="1" applyBorder="1" applyAlignment="1"/>
    <xf numFmtId="0" fontId="12" fillId="0" borderId="8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>
      <alignment horizontal="left" vertical="center"/>
    </xf>
    <xf numFmtId="0" fontId="35" fillId="9" borderId="8" xfId="0" applyFont="1" applyFill="1" applyBorder="1"/>
    <xf numFmtId="0" fontId="9" fillId="8" borderId="8" xfId="0" applyFont="1" applyFill="1" applyBorder="1" applyAlignment="1">
      <alignment horizontal="center" wrapText="1"/>
    </xf>
    <xf numFmtId="164" fontId="26" fillId="3" borderId="2" xfId="0" applyNumberFormat="1" applyFont="1" applyFill="1" applyBorder="1" applyAlignment="1">
      <alignment horizontal="center"/>
    </xf>
    <xf numFmtId="0" fontId="9" fillId="8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25" fillId="3" borderId="9" xfId="0" applyFont="1" applyFill="1" applyBorder="1" applyProtection="1"/>
    <xf numFmtId="0" fontId="25" fillId="3" borderId="9" xfId="0" applyFont="1" applyFill="1" applyBorder="1" applyAlignment="1" applyProtection="1">
      <alignment horizontal="center"/>
    </xf>
    <xf numFmtId="0" fontId="23" fillId="6" borderId="0" xfId="0" applyFont="1" applyFill="1" applyProtection="1"/>
    <xf numFmtId="0" fontId="0" fillId="3" borderId="5" xfId="0" applyFill="1" applyBorder="1" applyAlignment="1" applyProtection="1">
      <alignment horizontal="center"/>
    </xf>
    <xf numFmtId="0" fontId="25" fillId="3" borderId="5" xfId="0" applyFont="1" applyFill="1" applyBorder="1" applyAlignment="1" applyProtection="1">
      <alignment horizontal="right"/>
    </xf>
    <xf numFmtId="0" fontId="25" fillId="3" borderId="5" xfId="0" applyFont="1" applyFill="1" applyBorder="1" applyAlignment="1" applyProtection="1">
      <alignment horizontal="center"/>
    </xf>
    <xf numFmtId="0" fontId="23" fillId="0" borderId="0" xfId="0" applyFont="1" applyBorder="1"/>
    <xf numFmtId="0" fontId="2" fillId="3" borderId="8" xfId="0" applyFont="1" applyFill="1" applyBorder="1" applyAlignment="1" applyProtection="1">
      <alignment wrapText="1"/>
      <protection hidden="1"/>
    </xf>
    <xf numFmtId="2" fontId="2" fillId="3" borderId="8" xfId="0" applyNumberFormat="1" applyFont="1" applyFill="1" applyBorder="1" applyAlignment="1" applyProtection="1">
      <alignment horizontal="center" wrapText="1"/>
      <protection hidden="1"/>
    </xf>
    <xf numFmtId="0" fontId="2" fillId="3" borderId="8" xfId="0" applyFont="1" applyFill="1" applyBorder="1" applyAlignment="1" applyProtection="1">
      <alignment horizontal="center"/>
      <protection hidden="1"/>
    </xf>
    <xf numFmtId="0" fontId="3" fillId="4" borderId="10" xfId="0" applyFont="1" applyFill="1" applyBorder="1" applyAlignment="1">
      <alignment horizontal="center" vertical="center" wrapText="1"/>
    </xf>
    <xf numFmtId="1" fontId="2" fillId="6" borderId="8" xfId="0" applyNumberFormat="1" applyFont="1" applyFill="1" applyBorder="1" applyAlignment="1" applyProtection="1">
      <alignment horizontal="center" wrapText="1"/>
      <protection locked="0"/>
    </xf>
    <xf numFmtId="0" fontId="38" fillId="0" borderId="0" xfId="0" applyFont="1" applyBorder="1"/>
    <xf numFmtId="0" fontId="37" fillId="0" borderId="0" xfId="0" applyFont="1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37" fillId="0" borderId="0" xfId="0" applyNumberFormat="1" applyFont="1" applyBorder="1" applyAlignment="1" applyProtection="1">
      <protection locked="0"/>
    </xf>
    <xf numFmtId="43" fontId="27" fillId="5" borderId="5" xfId="7" applyFont="1" applyFill="1" applyBorder="1" applyAlignment="1">
      <alignment horizontal="center"/>
    </xf>
    <xf numFmtId="0" fontId="39" fillId="10" borderId="5" xfId="0" applyFont="1" applyFill="1" applyBorder="1" applyAlignment="1">
      <alignment horizontal="left" vertical="center"/>
    </xf>
    <xf numFmtId="9" fontId="39" fillId="10" borderId="5" xfId="5" applyFont="1" applyFill="1" applyBorder="1" applyAlignment="1">
      <alignment horizontal="left" vertical="center"/>
    </xf>
    <xf numFmtId="0" fontId="40" fillId="0" borderId="0" xfId="0" applyFont="1" applyAlignment="1">
      <alignment horizontal="right"/>
    </xf>
    <xf numFmtId="0" fontId="1" fillId="4" borderId="0" xfId="0" applyFont="1" applyFill="1" applyBorder="1" applyAlignment="1">
      <alignment vertical="center" wrapText="1"/>
    </xf>
    <xf numFmtId="14" fontId="37" fillId="0" borderId="5" xfId="0" applyNumberFormat="1" applyFont="1" applyBorder="1" applyAlignment="1" applyProtection="1">
      <alignment horizontal="center"/>
      <protection locked="0"/>
    </xf>
    <xf numFmtId="0" fontId="39" fillId="10" borderId="5" xfId="0" applyFont="1" applyFill="1" applyBorder="1" applyAlignment="1">
      <alignment horizontal="center" vertical="center"/>
    </xf>
    <xf numFmtId="9" fontId="39" fillId="10" borderId="5" xfId="5" applyFont="1" applyFill="1" applyBorder="1" applyAlignment="1">
      <alignment horizontal="center" vertical="center"/>
    </xf>
    <xf numFmtId="0" fontId="35" fillId="6" borderId="5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9" fontId="22" fillId="0" borderId="0" xfId="5" applyFont="1"/>
    <xf numFmtId="0" fontId="1" fillId="12" borderId="5" xfId="0" applyFont="1" applyFill="1" applyBorder="1" applyAlignment="1">
      <alignment horizontal="center" vertical="center"/>
    </xf>
    <xf numFmtId="0" fontId="41" fillId="13" borderId="14" xfId="0" applyFont="1" applyFill="1" applyBorder="1" applyAlignment="1">
      <alignment horizontal="center" vertical="center"/>
    </xf>
    <xf numFmtId="0" fontId="1" fillId="14" borderId="11" xfId="0" applyFont="1" applyFill="1" applyBorder="1" applyAlignment="1">
      <alignment horizontal="center" vertical="center" wrapText="1"/>
    </xf>
    <xf numFmtId="0" fontId="35" fillId="13" borderId="5" xfId="0" applyFont="1" applyFill="1" applyBorder="1" applyProtection="1">
      <protection locked="0"/>
    </xf>
    <xf numFmtId="0" fontId="0" fillId="13" borderId="0" xfId="0" applyFill="1"/>
    <xf numFmtId="10" fontId="27" fillId="5" borderId="4" xfId="5" applyNumberFormat="1" applyFont="1" applyFill="1" applyBorder="1" applyAlignment="1">
      <alignment horizontal="center"/>
    </xf>
    <xf numFmtId="0" fontId="42" fillId="5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43" fillId="6" borderId="8" xfId="0" applyFont="1" applyFill="1" applyBorder="1" applyAlignment="1">
      <alignment horizontal="justify" vertical="center" wrapText="1"/>
    </xf>
    <xf numFmtId="2" fontId="44" fillId="6" borderId="8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" fillId="12" borderId="12" xfId="0" applyFont="1" applyFill="1" applyBorder="1" applyAlignment="1">
      <alignment horizontal="center" vertical="center"/>
    </xf>
    <xf numFmtId="0" fontId="0" fillId="15" borderId="5" xfId="0" applyFill="1" applyBorder="1" applyAlignment="1">
      <alignment horizontal="center" vertical="center"/>
    </xf>
    <xf numFmtId="0" fontId="0" fillId="15" borderId="5" xfId="0" applyFill="1" applyBorder="1"/>
    <xf numFmtId="0" fontId="35" fillId="15" borderId="5" xfId="0" applyFont="1" applyFill="1" applyBorder="1" applyAlignment="1">
      <alignment horizontal="center" vertical="center"/>
    </xf>
    <xf numFmtId="0" fontId="0" fillId="15" borderId="0" xfId="0" applyFill="1"/>
    <xf numFmtId="0" fontId="35" fillId="0" borderId="5" xfId="0" applyFont="1" applyBorder="1" applyAlignment="1" applyProtection="1">
      <alignment vertical="center"/>
      <protection locked="0"/>
    </xf>
    <xf numFmtId="0" fontId="35" fillId="0" borderId="5" xfId="0" applyFont="1" applyBorder="1" applyAlignment="1" applyProtection="1">
      <alignment horizontal="left" vertical="center"/>
      <protection locked="0"/>
    </xf>
    <xf numFmtId="0" fontId="0" fillId="15" borderId="5" xfId="0" applyFill="1" applyBorder="1" applyAlignment="1">
      <alignment vertical="center"/>
    </xf>
    <xf numFmtId="0" fontId="0" fillId="0" borderId="0" xfId="0" applyAlignment="1">
      <alignment vertical="center"/>
    </xf>
    <xf numFmtId="0" fontId="35" fillId="0" borderId="5" xfId="0" applyFont="1" applyBorder="1" applyAlignment="1" applyProtection="1">
      <alignment horizontal="center" vertical="center"/>
      <protection locked="0"/>
    </xf>
    <xf numFmtId="0" fontId="35" fillId="16" borderId="5" xfId="0" applyFont="1" applyFill="1" applyBorder="1" applyAlignment="1" applyProtection="1">
      <alignment horizontal="center" vertical="center"/>
      <protection locked="0"/>
    </xf>
    <xf numFmtId="0" fontId="45" fillId="17" borderId="5" xfId="0" applyFont="1" applyFill="1" applyBorder="1" applyAlignment="1" applyProtection="1">
      <alignment horizontal="center" vertical="center"/>
      <protection locked="0"/>
    </xf>
    <xf numFmtId="0" fontId="35" fillId="15" borderId="5" xfId="0" applyFont="1" applyFill="1" applyBorder="1" applyAlignment="1" applyProtection="1">
      <alignment horizontal="center" vertical="center"/>
      <protection locked="0"/>
    </xf>
    <xf numFmtId="0" fontId="38" fillId="15" borderId="5" xfId="0" applyFont="1" applyFill="1" applyBorder="1" applyAlignment="1">
      <alignment horizontal="center" vertical="center"/>
    </xf>
    <xf numFmtId="0" fontId="0" fillId="16" borderId="0" xfId="0" applyFill="1" applyAlignment="1">
      <alignment vertical="center"/>
    </xf>
    <xf numFmtId="0" fontId="38" fillId="6" borderId="0" xfId="0" applyFont="1" applyFill="1" applyAlignment="1">
      <alignment vertical="center"/>
    </xf>
    <xf numFmtId="0" fontId="43" fillId="6" borderId="8" xfId="0" applyFont="1" applyFill="1" applyBorder="1" applyAlignment="1">
      <alignment horizontal="center" vertical="center" wrapText="1"/>
    </xf>
    <xf numFmtId="0" fontId="35" fillId="0" borderId="5" xfId="0" applyFont="1" applyBorder="1" applyAlignment="1" applyProtection="1">
      <alignment vertical="center" wrapText="1"/>
      <protection locked="0"/>
    </xf>
    <xf numFmtId="0" fontId="0" fillId="15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18" borderId="0" xfId="0" applyFill="1"/>
    <xf numFmtId="0" fontId="1" fillId="19" borderId="12" xfId="0" applyFont="1" applyFill="1" applyBorder="1" applyAlignment="1">
      <alignment horizontal="center" vertical="center" wrapText="1"/>
    </xf>
    <xf numFmtId="0" fontId="45" fillId="15" borderId="5" xfId="0" applyFont="1" applyFill="1" applyBorder="1" applyAlignment="1" applyProtection="1">
      <alignment horizontal="center" vertical="center"/>
      <protection locked="0"/>
    </xf>
    <xf numFmtId="0" fontId="1" fillId="20" borderId="12" xfId="0" applyFont="1" applyFill="1" applyBorder="1" applyAlignment="1">
      <alignment horizontal="center" vertical="center"/>
    </xf>
    <xf numFmtId="0" fontId="0" fillId="15" borderId="5" xfId="0" applyFill="1" applyBorder="1" applyAlignment="1">
      <alignment horizontal="center"/>
    </xf>
    <xf numFmtId="0" fontId="35" fillId="21" borderId="5" xfId="0" applyFont="1" applyFill="1" applyBorder="1" applyAlignment="1" applyProtection="1">
      <alignment horizontal="center" vertical="center"/>
      <protection locked="0"/>
    </xf>
    <xf numFmtId="0" fontId="1" fillId="11" borderId="12" xfId="0" applyFont="1" applyFill="1" applyBorder="1" applyAlignment="1">
      <alignment horizontal="center" vertical="center" wrapText="1"/>
    </xf>
    <xf numFmtId="0" fontId="1" fillId="22" borderId="15" xfId="0" applyFont="1" applyFill="1" applyBorder="1" applyAlignment="1">
      <alignment horizontal="center" vertical="center" wrapText="1"/>
    </xf>
    <xf numFmtId="0" fontId="1" fillId="22" borderId="15" xfId="0" applyFont="1" applyFill="1" applyBorder="1" applyAlignment="1">
      <alignment horizontal="center" vertical="center"/>
    </xf>
    <xf numFmtId="0" fontId="1" fillId="22" borderId="16" xfId="0" applyFont="1" applyFill="1" applyBorder="1" applyAlignment="1">
      <alignment horizontal="center" vertical="center"/>
    </xf>
    <xf numFmtId="0" fontId="1" fillId="22" borderId="9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5" fillId="6" borderId="8" xfId="0" applyFont="1" applyFill="1" applyBorder="1" applyAlignment="1">
      <alignment horizontal="justify" vertical="center" wrapText="1"/>
    </xf>
    <xf numFmtId="0" fontId="37" fillId="0" borderId="0" xfId="0" applyFont="1" applyBorder="1" applyAlignment="1" applyProtection="1">
      <protection locked="0"/>
    </xf>
    <xf numFmtId="0" fontId="37" fillId="0" borderId="0" xfId="0" applyFont="1" applyBorder="1" applyAlignment="1" applyProtection="1">
      <protection locked="0"/>
    </xf>
    <xf numFmtId="43" fontId="51" fillId="5" borderId="5" xfId="7" applyFont="1" applyFill="1" applyBorder="1" applyAlignment="1">
      <alignment horizontal="center"/>
    </xf>
    <xf numFmtId="0" fontId="50" fillId="0" borderId="13" xfId="0" applyFont="1" applyBorder="1" applyAlignment="1" applyProtection="1">
      <protection locked="0"/>
    </xf>
    <xf numFmtId="0" fontId="37" fillId="0" borderId="30" xfId="0" applyFont="1" applyBorder="1" applyAlignment="1" applyProtection="1">
      <protection locked="0"/>
    </xf>
    <xf numFmtId="0" fontId="37" fillId="0" borderId="17" xfId="0" applyFont="1" applyBorder="1" applyAlignment="1" applyProtection="1">
      <protection locked="0"/>
    </xf>
    <xf numFmtId="0" fontId="50" fillId="0" borderId="17" xfId="0" applyFont="1" applyBorder="1" applyAlignment="1" applyProtection="1">
      <protection locked="0"/>
    </xf>
    <xf numFmtId="0" fontId="53" fillId="0" borderId="5" xfId="0" applyFont="1" applyBorder="1" applyAlignment="1" applyProtection="1">
      <alignment horizontal="justify" vertical="center" wrapText="1"/>
      <protection locked="0"/>
    </xf>
    <xf numFmtId="0" fontId="1" fillId="4" borderId="23" xfId="0" applyFont="1" applyFill="1" applyBorder="1" applyAlignment="1">
      <alignment vertical="center" wrapText="1"/>
    </xf>
    <xf numFmtId="0" fontId="1" fillId="4" borderId="24" xfId="0" applyFont="1" applyFill="1" applyBorder="1" applyAlignment="1">
      <alignment vertical="center" wrapText="1"/>
    </xf>
    <xf numFmtId="0" fontId="50" fillId="0" borderId="5" xfId="0" applyFont="1" applyBorder="1" applyAlignment="1" applyProtection="1">
      <protection locked="0"/>
    </xf>
    <xf numFmtId="0" fontId="37" fillId="0" borderId="5" xfId="0" applyFont="1" applyBorder="1" applyAlignment="1" applyProtection="1">
      <protection locked="0"/>
    </xf>
    <xf numFmtId="0" fontId="1" fillId="4" borderId="18" xfId="0" applyFont="1" applyFill="1" applyBorder="1" applyAlignment="1">
      <alignment vertical="center" wrapText="1"/>
    </xf>
    <xf numFmtId="0" fontId="1" fillId="4" borderId="20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right" vertical="center" wrapText="1"/>
    </xf>
    <xf numFmtId="0" fontId="14" fillId="0" borderId="11" xfId="0" applyFont="1" applyBorder="1" applyAlignment="1" applyProtection="1">
      <alignment vertical="top"/>
      <protection locked="0"/>
    </xf>
    <xf numFmtId="0" fontId="14" fillId="0" borderId="26" xfId="0" applyFont="1" applyBorder="1" applyAlignment="1" applyProtection="1">
      <alignment vertical="top"/>
      <protection locked="0"/>
    </xf>
    <xf numFmtId="0" fontId="14" fillId="0" borderId="27" xfId="0" applyFont="1" applyBorder="1" applyAlignment="1" applyProtection="1">
      <alignment vertical="top"/>
      <protection locked="0"/>
    </xf>
    <xf numFmtId="0" fontId="14" fillId="0" borderId="22" xfId="0" applyFont="1" applyBorder="1" applyAlignment="1" applyProtection="1">
      <alignment vertical="top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14" fillId="0" borderId="28" xfId="0" applyFont="1" applyBorder="1" applyAlignment="1" applyProtection="1">
      <alignment vertical="top"/>
      <protection locked="0"/>
    </xf>
    <xf numFmtId="0" fontId="1" fillId="6" borderId="0" xfId="0" applyFont="1" applyFill="1" applyBorder="1" applyAlignment="1">
      <alignment vertical="center" wrapText="1"/>
    </xf>
    <xf numFmtId="0" fontId="27" fillId="3" borderId="0" xfId="0" applyFont="1" applyFill="1" applyAlignment="1">
      <alignment horizontal="center"/>
    </xf>
    <xf numFmtId="0" fontId="14" fillId="0" borderId="16" xfId="0" applyFont="1" applyBorder="1" applyAlignment="1" applyProtection="1">
      <alignment vertical="top"/>
      <protection locked="0"/>
    </xf>
    <xf numFmtId="0" fontId="14" fillId="0" borderId="14" xfId="0" applyFont="1" applyBorder="1" applyAlignment="1" applyProtection="1">
      <alignment vertical="top"/>
      <protection locked="0"/>
    </xf>
    <xf numFmtId="0" fontId="14" fillId="0" borderId="29" xfId="0" applyFont="1" applyBorder="1" applyAlignment="1" applyProtection="1">
      <alignment vertical="top"/>
      <protection locked="0"/>
    </xf>
    <xf numFmtId="0" fontId="48" fillId="0" borderId="0" xfId="0" applyFont="1" applyAlignment="1">
      <alignment horizontal="left"/>
    </xf>
    <xf numFmtId="0" fontId="37" fillId="0" borderId="23" xfId="0" applyFont="1" applyBorder="1" applyAlignment="1" applyProtection="1">
      <protection locked="0"/>
    </xf>
    <xf numFmtId="0" fontId="37" fillId="0" borderId="25" xfId="0" applyFont="1" applyBorder="1" applyAlignment="1" applyProtection="1">
      <protection locked="0"/>
    </xf>
    <xf numFmtId="0" fontId="37" fillId="0" borderId="24" xfId="0" applyFont="1" applyBorder="1" applyAlignment="1" applyProtection="1">
      <protection locked="0"/>
    </xf>
    <xf numFmtId="0" fontId="37" fillId="0" borderId="18" xfId="0" applyFont="1" applyBorder="1" applyAlignment="1" applyProtection="1">
      <protection locked="0"/>
    </xf>
    <xf numFmtId="0" fontId="37" fillId="0" borderId="19" xfId="0" applyFont="1" applyBorder="1" applyAlignment="1" applyProtection="1">
      <protection locked="0"/>
    </xf>
    <xf numFmtId="0" fontId="37" fillId="0" borderId="20" xfId="0" applyFont="1" applyBorder="1" applyAlignment="1" applyProtection="1">
      <protection locked="0"/>
    </xf>
    <xf numFmtId="0" fontId="27" fillId="3" borderId="5" xfId="0" applyFont="1" applyFill="1" applyBorder="1" applyAlignment="1">
      <alignment horizontal="left"/>
    </xf>
    <xf numFmtId="0" fontId="37" fillId="0" borderId="0" xfId="0" applyFont="1" applyBorder="1" applyAlignment="1" applyProtection="1">
      <protection locked="0"/>
    </xf>
    <xf numFmtId="0" fontId="26" fillId="0" borderId="13" xfId="0" applyFont="1" applyBorder="1" applyAlignment="1" applyProtection="1">
      <alignment horizontal="right" vertical="top" wrapText="1"/>
      <protection locked="0"/>
    </xf>
    <xf numFmtId="0" fontId="26" fillId="0" borderId="17" xfId="0" applyFont="1" applyBorder="1" applyAlignment="1" applyProtection="1">
      <alignment horizontal="right" vertical="top" wrapText="1"/>
      <protection locked="0"/>
    </xf>
    <xf numFmtId="0" fontId="24" fillId="0" borderId="17" xfId="2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26" fillId="0" borderId="30" xfId="0" applyFont="1" applyBorder="1" applyAlignment="1" applyProtection="1">
      <alignment horizontal="left" vertical="top" wrapText="1"/>
      <protection locked="0"/>
    </xf>
    <xf numFmtId="0" fontId="37" fillId="0" borderId="13" xfId="0" applyFont="1" applyBorder="1" applyAlignment="1" applyProtection="1">
      <alignment horizontal="center"/>
      <protection locked="0"/>
    </xf>
    <xf numFmtId="0" fontId="37" fillId="0" borderId="17" xfId="0" applyFont="1" applyBorder="1" applyAlignment="1" applyProtection="1">
      <alignment horizontal="center"/>
      <protection locked="0"/>
    </xf>
    <xf numFmtId="0" fontId="37" fillId="0" borderId="30" xfId="0" applyFont="1" applyBorder="1" applyAlignment="1" applyProtection="1">
      <alignment horizontal="center"/>
      <protection locked="0"/>
    </xf>
    <xf numFmtId="0" fontId="52" fillId="0" borderId="5" xfId="0" applyFont="1" applyBorder="1" applyAlignment="1" applyProtection="1">
      <protection locked="0"/>
    </xf>
    <xf numFmtId="0" fontId="40" fillId="0" borderId="5" xfId="0" applyFont="1" applyBorder="1" applyAlignment="1" applyProtection="1">
      <protection locked="0"/>
    </xf>
    <xf numFmtId="0" fontId="27" fillId="3" borderId="5" xfId="0" applyFont="1" applyFill="1" applyBorder="1" applyAlignment="1">
      <alignment horizontal="center"/>
    </xf>
    <xf numFmtId="0" fontId="47" fillId="10" borderId="5" xfId="0" applyFont="1" applyFill="1" applyBorder="1" applyAlignment="1">
      <alignment horizontal="center" vertical="center"/>
    </xf>
    <xf numFmtId="0" fontId="46" fillId="16" borderId="13" xfId="0" applyFont="1" applyFill="1" applyBorder="1" applyAlignment="1" applyProtection="1">
      <alignment horizontal="center" vertical="center"/>
    </xf>
    <xf numFmtId="0" fontId="46" fillId="16" borderId="17" xfId="0" applyFont="1" applyFill="1" applyBorder="1" applyAlignment="1" applyProtection="1">
      <alignment horizontal="center" vertical="center"/>
    </xf>
    <xf numFmtId="0" fontId="46" fillId="16" borderId="30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>
      <alignment horizontal="right" vertical="center" wrapText="1"/>
    </xf>
    <xf numFmtId="0" fontId="1" fillId="4" borderId="17" xfId="0" applyFont="1" applyFill="1" applyBorder="1" applyAlignment="1">
      <alignment horizontal="right" vertical="center" wrapText="1"/>
    </xf>
    <xf numFmtId="0" fontId="1" fillId="4" borderId="30" xfId="0" applyFont="1" applyFill="1" applyBorder="1" applyAlignment="1">
      <alignment horizontal="right" vertical="center" wrapText="1"/>
    </xf>
    <xf numFmtId="0" fontId="1" fillId="4" borderId="21" xfId="0" applyFont="1" applyFill="1" applyBorder="1" applyAlignment="1">
      <alignment horizontal="center" vertical="center" textRotation="90" wrapText="1"/>
    </xf>
    <xf numFmtId="0" fontId="1" fillId="4" borderId="22" xfId="0" applyFont="1" applyFill="1" applyBorder="1" applyAlignment="1">
      <alignment horizontal="center" vertical="center" textRotation="90" wrapText="1"/>
    </xf>
    <xf numFmtId="0" fontId="1" fillId="4" borderId="16" xfId="0" applyFont="1" applyFill="1" applyBorder="1" applyAlignment="1">
      <alignment horizontal="center" vertical="center" textRotation="90" wrapText="1"/>
    </xf>
    <xf numFmtId="0" fontId="41" fillId="21" borderId="13" xfId="0" applyFont="1" applyFill="1" applyBorder="1" applyAlignment="1">
      <alignment horizontal="center" vertical="center"/>
    </xf>
    <xf numFmtId="0" fontId="41" fillId="21" borderId="17" xfId="0" applyFont="1" applyFill="1" applyBorder="1" applyAlignment="1">
      <alignment horizontal="center" vertical="center"/>
    </xf>
    <xf numFmtId="0" fontId="41" fillId="21" borderId="30" xfId="0" applyFont="1" applyFill="1" applyBorder="1" applyAlignment="1">
      <alignment horizontal="center" vertical="center"/>
    </xf>
    <xf numFmtId="0" fontId="41" fillId="17" borderId="14" xfId="0" applyFont="1" applyFill="1" applyBorder="1" applyAlignment="1">
      <alignment horizontal="left" vertical="center"/>
    </xf>
    <xf numFmtId="0" fontId="13" fillId="7" borderId="0" xfId="0" applyFont="1" applyFill="1" applyBorder="1" applyAlignment="1">
      <alignment horizontal="center" vertical="center"/>
    </xf>
    <xf numFmtId="0" fontId="49" fillId="3" borderId="31" xfId="0" applyFont="1" applyFill="1" applyBorder="1" applyAlignment="1" applyProtection="1">
      <alignment horizontal="center" vertical="center" wrapText="1"/>
    </xf>
    <xf numFmtId="0" fontId="49" fillId="3" borderId="6" xfId="0" applyFont="1" applyFill="1" applyBorder="1" applyAlignment="1" applyProtection="1">
      <alignment horizontal="center" vertical="center" wrapText="1"/>
    </xf>
    <xf numFmtId="0" fontId="18" fillId="5" borderId="0" xfId="0" applyFont="1" applyFill="1" applyBorder="1" applyAlignment="1">
      <alignment horizontal="center"/>
    </xf>
  </cellXfs>
  <cellStyles count="8">
    <cellStyle name="Excel_BuiltIn_Percent 1" xfId="1"/>
    <cellStyle name="Hiperlink" xfId="2" builtinId="8"/>
    <cellStyle name="Normal" xfId="0" builtinId="0"/>
    <cellStyle name="Normal 2" xfId="3"/>
    <cellStyle name="Normal 7" xfId="4"/>
    <cellStyle name="Porcentagem" xfId="5" builtinId="5"/>
    <cellStyle name="Porcentagem 2" xfId="6"/>
    <cellStyle name="Vírgula" xfId="7" builtinId="3"/>
  </cellStyles>
  <dxfs count="14">
    <dxf>
      <font>
        <color rgb="FF0066FF"/>
        <name val="Cambria"/>
        <scheme val="none"/>
      </font>
    </dxf>
    <dxf>
      <font>
        <color rgb="FFFF0000"/>
      </font>
    </dxf>
    <dxf>
      <font>
        <color theme="1"/>
      </font>
    </dxf>
    <dxf>
      <font>
        <color rgb="FF0066FF"/>
        <name val="Cambria"/>
        <scheme val="none"/>
      </font>
    </dxf>
    <dxf>
      <font>
        <color rgb="FFFF0000"/>
      </font>
    </dxf>
    <dxf>
      <font>
        <color theme="1"/>
      </font>
    </dxf>
    <dxf>
      <font>
        <color rgb="FF0066FF"/>
        <name val="Cambria"/>
        <scheme val="none"/>
      </font>
    </dxf>
    <dxf>
      <font>
        <color rgb="FFFF0000"/>
      </font>
    </dxf>
    <dxf>
      <font>
        <color theme="1"/>
      </font>
    </dxf>
    <dxf>
      <font>
        <color rgb="FF0066FF"/>
        <name val="Cambria"/>
        <scheme val="none"/>
      </font>
    </dxf>
    <dxf>
      <font>
        <color rgb="FFFF0000"/>
      </font>
    </dxf>
    <dxf>
      <font>
        <color theme="1"/>
      </font>
    </dxf>
    <dxf>
      <font>
        <color rgb="FF0066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J81"/>
  <sheetViews>
    <sheetView showGridLines="0" tabSelected="1" view="pageBreakPreview" zoomScale="90" zoomScaleNormal="100" zoomScaleSheetLayoutView="90" workbookViewId="0">
      <selection activeCell="B47" sqref="B47:J50"/>
    </sheetView>
  </sheetViews>
  <sheetFormatPr defaultRowHeight="14.25" x14ac:dyDescent="0.2"/>
  <cols>
    <col min="1" max="1" width="1" style="1" customWidth="1"/>
    <col min="2" max="2" width="6.28515625" style="1" customWidth="1"/>
    <col min="3" max="3" width="23" style="1" customWidth="1"/>
    <col min="4" max="4" width="33.28515625" style="1" customWidth="1"/>
    <col min="5" max="5" width="3.5703125" style="1" customWidth="1"/>
    <col min="6" max="6" width="26.85546875" style="1" customWidth="1"/>
    <col min="7" max="7" width="41" style="1" customWidth="1"/>
    <col min="8" max="8" width="32.5703125" style="1" customWidth="1"/>
    <col min="9" max="9" width="4.85546875" style="1" customWidth="1"/>
    <col min="10" max="10" width="10.140625" style="1" bestFit="1" customWidth="1"/>
    <col min="11" max="16384" width="9.140625" style="1"/>
  </cols>
  <sheetData>
    <row r="1" spans="2:10" x14ac:dyDescent="0.2">
      <c r="J1" s="81" t="s">
        <v>191</v>
      </c>
    </row>
    <row r="2" spans="2:10" ht="22.5" customHeight="1" x14ac:dyDescent="0.2">
      <c r="B2" s="186" t="s">
        <v>0</v>
      </c>
      <c r="C2" s="186"/>
      <c r="D2" s="186"/>
      <c r="E2" s="186"/>
      <c r="F2" s="186"/>
      <c r="G2" s="186"/>
      <c r="H2" s="186"/>
      <c r="I2" s="186"/>
      <c r="J2" s="186"/>
    </row>
    <row r="3" spans="2:10" ht="22.5" hidden="1" customHeight="1" x14ac:dyDescent="0.2">
      <c r="B3" s="79"/>
      <c r="C3" s="79"/>
      <c r="D3" s="79"/>
      <c r="E3" s="79"/>
      <c r="F3" s="79" t="s">
        <v>83</v>
      </c>
      <c r="G3" s="79"/>
      <c r="H3" s="84" t="str">
        <f>IF(D29="Comparação PF Liquído","L","B")</f>
        <v>B</v>
      </c>
      <c r="I3" s="79" t="s">
        <v>92</v>
      </c>
      <c r="J3" s="79">
        <f>COUNTA(Funções!B3:B202)</f>
        <v>1</v>
      </c>
    </row>
    <row r="4" spans="2:10" ht="22.5" hidden="1" customHeight="1" x14ac:dyDescent="0.2">
      <c r="B4" s="79"/>
      <c r="C4" s="79"/>
      <c r="D4" s="80"/>
      <c r="E4" s="79"/>
      <c r="F4" s="79" t="s">
        <v>85</v>
      </c>
      <c r="G4" s="79"/>
      <c r="H4" s="85">
        <v>0.1</v>
      </c>
      <c r="I4" s="79" t="s">
        <v>93</v>
      </c>
      <c r="J4" s="79">
        <f>COUNTIFS(Funções!R3:R202,"NOK")</f>
        <v>0</v>
      </c>
    </row>
    <row r="5" spans="2:10" ht="22.5" hidden="1" customHeight="1" x14ac:dyDescent="0.2">
      <c r="B5" s="79"/>
      <c r="C5" s="79"/>
      <c r="D5" s="80"/>
      <c r="E5" s="79"/>
      <c r="F5" s="79"/>
      <c r="G5" s="79"/>
      <c r="H5" s="85">
        <v>-0.1</v>
      </c>
      <c r="I5" s="79" t="s">
        <v>91</v>
      </c>
      <c r="J5" s="79">
        <f>COUNTIFS(Funções!R3:R202,"OK")</f>
        <v>0</v>
      </c>
    </row>
    <row r="6" spans="2:10" ht="22.5" customHeight="1" x14ac:dyDescent="0.2">
      <c r="B6" s="187" t="str">
        <f>IF(AND(J3=J4,J3&gt;0,J4&gt;0),"Contagem Revisada e NÃO Aprovada",IF(OR(ISBLANK(D18),D18=0),"Aguardando Aferição da Fábrica de Software",IF(OR(ISBLANK(D26),D26=0),"Aguardando Aferição da Fábrica de Métricas",IF(OR(AND(D30&gt;=0,D30&lt;=H4),AND(D30&lt;=0,D30&gt;=H5)),"Contagem Aprovada","Contagem em Divergência"))))</f>
        <v>Contagem Aprovada</v>
      </c>
      <c r="C6" s="188"/>
      <c r="D6" s="188"/>
      <c r="E6" s="188"/>
      <c r="F6" s="188"/>
      <c r="G6" s="188"/>
      <c r="H6" s="188"/>
      <c r="I6" s="188"/>
      <c r="J6" s="189"/>
    </row>
    <row r="7" spans="2:10" ht="15" x14ac:dyDescent="0.25">
      <c r="B7" s="173" t="s">
        <v>66</v>
      </c>
      <c r="C7" s="173"/>
      <c r="D7" s="173"/>
      <c r="E7" s="173"/>
      <c r="F7" s="173"/>
      <c r="G7" s="173"/>
      <c r="H7" s="173"/>
      <c r="I7" s="173"/>
      <c r="J7" s="173"/>
    </row>
    <row r="8" spans="2:10" ht="15" customHeight="1" x14ac:dyDescent="0.2">
      <c r="B8" s="153" t="s">
        <v>68</v>
      </c>
      <c r="C8" s="153"/>
      <c r="D8" s="149" t="s">
        <v>210</v>
      </c>
      <c r="E8" s="150"/>
      <c r="F8" s="150"/>
      <c r="G8" s="150"/>
      <c r="H8" s="150"/>
      <c r="I8" s="150"/>
      <c r="J8" s="150"/>
    </row>
    <row r="9" spans="2:10" ht="15" customHeight="1" x14ac:dyDescent="0.2">
      <c r="B9" s="153" t="s">
        <v>162</v>
      </c>
      <c r="C9" s="153"/>
      <c r="D9" s="149" t="s">
        <v>192</v>
      </c>
      <c r="E9" s="150"/>
      <c r="F9" s="150"/>
      <c r="G9" s="150"/>
      <c r="H9" s="150"/>
      <c r="I9" s="150"/>
      <c r="J9" s="150"/>
    </row>
    <row r="10" spans="2:10" ht="15" customHeight="1" x14ac:dyDescent="0.2">
      <c r="B10" s="153" t="s">
        <v>62</v>
      </c>
      <c r="C10" s="153"/>
      <c r="D10" s="149" t="s">
        <v>193</v>
      </c>
      <c r="E10" s="150"/>
      <c r="F10" s="150"/>
      <c r="G10" s="150"/>
      <c r="H10" s="150"/>
      <c r="I10" s="150"/>
      <c r="J10" s="150"/>
    </row>
    <row r="11" spans="2:10" ht="15" customHeight="1" x14ac:dyDescent="0.2">
      <c r="B11" s="153" t="s">
        <v>63</v>
      </c>
      <c r="C11" s="153"/>
      <c r="D11" s="149" t="s">
        <v>206</v>
      </c>
      <c r="E11" s="150"/>
      <c r="F11" s="150"/>
      <c r="G11" s="150"/>
      <c r="H11" s="150"/>
      <c r="I11" s="150"/>
      <c r="J11" s="150"/>
    </row>
    <row r="12" spans="2:10" ht="15" customHeight="1" x14ac:dyDescent="0.2">
      <c r="B12" s="153" t="s">
        <v>90</v>
      </c>
      <c r="C12" s="153"/>
      <c r="D12" s="149" t="s">
        <v>194</v>
      </c>
      <c r="E12" s="150"/>
      <c r="F12" s="150"/>
      <c r="G12" s="150"/>
      <c r="H12" s="150"/>
      <c r="I12" s="150"/>
      <c r="J12" s="150"/>
    </row>
    <row r="13" spans="2:10" ht="15" customHeight="1" x14ac:dyDescent="0.2">
      <c r="B13" s="153" t="s">
        <v>89</v>
      </c>
      <c r="C13" s="153"/>
      <c r="D13" s="149" t="s">
        <v>195</v>
      </c>
      <c r="E13" s="150"/>
      <c r="F13" s="150"/>
      <c r="G13" s="150"/>
      <c r="H13" s="150"/>
      <c r="I13" s="150"/>
      <c r="J13" s="150"/>
    </row>
    <row r="14" spans="2:10" ht="15" customHeight="1" x14ac:dyDescent="0.2">
      <c r="B14" s="153" t="s">
        <v>79</v>
      </c>
      <c r="C14" s="153"/>
      <c r="D14" s="149" t="s">
        <v>196</v>
      </c>
      <c r="E14" s="150"/>
      <c r="F14" s="149" t="s">
        <v>207</v>
      </c>
      <c r="G14" s="150"/>
      <c r="H14" s="183"/>
      <c r="I14" s="184"/>
      <c r="J14" s="77"/>
    </row>
    <row r="15" spans="2:10" x14ac:dyDescent="0.2">
      <c r="B15" s="153" t="s">
        <v>178</v>
      </c>
      <c r="C15" s="153"/>
      <c r="D15" s="142" t="s">
        <v>208</v>
      </c>
      <c r="E15" s="143"/>
      <c r="F15" s="142"/>
      <c r="G15" s="143"/>
      <c r="H15" s="180" t="str">
        <f>IF(D15="Projetos Urgentes","Redução de 10% no prazo",IF(D15="Projetos Críticos","Redução de 20% no prazo",IF(D15="Projetos de Alta Criticidade","Redução de 25% no prazo","")))</f>
        <v/>
      </c>
      <c r="I15" s="181"/>
      <c r="J15" s="182"/>
    </row>
    <row r="16" spans="2:10" ht="15" customHeight="1" x14ac:dyDescent="0.2">
      <c r="B16" s="153" t="s">
        <v>179</v>
      </c>
      <c r="C16" s="153"/>
      <c r="D16" s="142" t="s">
        <v>209</v>
      </c>
      <c r="E16" s="145"/>
      <c r="F16" s="145"/>
      <c r="G16" s="145"/>
      <c r="H16" s="145"/>
      <c r="I16" s="144"/>
      <c r="J16" s="143"/>
    </row>
    <row r="17" spans="2:10" ht="15" hidden="1" customHeight="1" x14ac:dyDescent="0.25">
      <c r="B17" s="153"/>
      <c r="C17" s="153"/>
      <c r="D17" s="78">
        <f>QuadroResumo!G10</f>
        <v>0</v>
      </c>
      <c r="E17" s="154">
        <f>IF(D15="Projetos Urgentes",0.2,IF(D15="Projetos Críticos",0.5,IF(D15="Projetos de Alta Criticidade",0.7,0)))</f>
        <v>0</v>
      </c>
      <c r="F17" s="154"/>
      <c r="G17" s="154"/>
      <c r="H17" s="78">
        <f>IF(D8="CAST",D18,'Itens Não Mensuráveis'!E16+SUM(Funções!$O$3:$O$203))</f>
        <v>0</v>
      </c>
      <c r="I17" s="139">
        <f>IF(D16="Sim",0.35,0)</f>
        <v>0</v>
      </c>
      <c r="J17" s="139"/>
    </row>
    <row r="18" spans="2:10" ht="15" customHeight="1" x14ac:dyDescent="0.2">
      <c r="B18" s="153" t="s">
        <v>64</v>
      </c>
      <c r="C18" s="153"/>
      <c r="D18" s="141" t="s">
        <v>197</v>
      </c>
      <c r="E18" s="190" t="s">
        <v>59</v>
      </c>
      <c r="F18" s="191"/>
      <c r="G18" s="192"/>
      <c r="H18" s="141" t="s">
        <v>197</v>
      </c>
      <c r="I18" s="140"/>
      <c r="J18" s="140"/>
    </row>
    <row r="19" spans="2:10" ht="15" customHeight="1" x14ac:dyDescent="0.2">
      <c r="B19" s="161"/>
      <c r="C19" s="161"/>
      <c r="D19" s="174"/>
      <c r="E19" s="174"/>
      <c r="F19" s="174"/>
      <c r="G19" s="174"/>
      <c r="H19" s="174"/>
      <c r="I19" s="174"/>
      <c r="J19" s="174"/>
    </row>
    <row r="20" spans="2:10" ht="15" x14ac:dyDescent="0.25">
      <c r="B20" s="173" t="s">
        <v>67</v>
      </c>
      <c r="C20" s="173"/>
      <c r="D20" s="173"/>
      <c r="E20" s="173"/>
      <c r="F20" s="173"/>
      <c r="G20" s="173"/>
      <c r="H20" s="173"/>
      <c r="I20" s="173"/>
      <c r="J20" s="173"/>
    </row>
    <row r="21" spans="2:10" ht="15" customHeight="1" x14ac:dyDescent="0.2">
      <c r="B21" s="151" t="s">
        <v>68</v>
      </c>
      <c r="C21" s="152"/>
      <c r="D21" s="149" t="s">
        <v>198</v>
      </c>
      <c r="E21" s="150"/>
      <c r="F21" s="150"/>
      <c r="G21" s="150"/>
      <c r="H21" s="150"/>
      <c r="I21" s="150"/>
      <c r="J21" s="150"/>
    </row>
    <row r="22" spans="2:10" ht="15" customHeight="1" x14ac:dyDescent="0.2">
      <c r="B22" s="153" t="s">
        <v>162</v>
      </c>
      <c r="C22" s="153"/>
      <c r="D22" s="149" t="s">
        <v>192</v>
      </c>
      <c r="E22" s="150"/>
      <c r="F22" s="150"/>
      <c r="G22" s="150"/>
      <c r="H22" s="150"/>
      <c r="I22" s="150"/>
      <c r="J22" s="150"/>
    </row>
    <row r="23" spans="2:10" ht="15" customHeight="1" x14ac:dyDescent="0.2">
      <c r="B23" s="147" t="s">
        <v>71</v>
      </c>
      <c r="C23" s="148"/>
      <c r="D23" s="149" t="s">
        <v>201</v>
      </c>
      <c r="E23" s="150"/>
      <c r="F23" s="150"/>
      <c r="G23" s="150"/>
      <c r="H23" s="150"/>
      <c r="I23" s="150"/>
      <c r="J23" s="150"/>
    </row>
    <row r="24" spans="2:10" ht="15" customHeight="1" x14ac:dyDescent="0.2">
      <c r="B24" s="153" t="s">
        <v>79</v>
      </c>
      <c r="C24" s="153"/>
      <c r="D24" s="142" t="s">
        <v>199</v>
      </c>
      <c r="E24" s="143"/>
      <c r="F24" s="83"/>
      <c r="G24" s="142" t="s">
        <v>200</v>
      </c>
      <c r="H24" s="142"/>
      <c r="I24" s="77"/>
      <c r="J24" s="77"/>
    </row>
    <row r="25" spans="2:10" ht="15" hidden="1" customHeight="1" x14ac:dyDescent="0.25">
      <c r="B25" s="153"/>
      <c r="C25" s="153"/>
      <c r="D25" s="78">
        <f>QuadroResumo!G20</f>
        <v>0</v>
      </c>
      <c r="E25" s="154"/>
      <c r="F25" s="154"/>
      <c r="G25" s="154"/>
      <c r="H25" s="78">
        <f>IF(D8="CAST",D26,SUM(Funções!$AE$3:$AE$203))</f>
        <v>0</v>
      </c>
      <c r="I25" s="139"/>
      <c r="J25" s="139"/>
    </row>
    <row r="26" spans="2:10" ht="18" customHeight="1" x14ac:dyDescent="0.2">
      <c r="B26" s="153" t="s">
        <v>64</v>
      </c>
      <c r="C26" s="153"/>
      <c r="D26" s="141" t="str">
        <f>D18</f>
        <v>[Campo de preenchimento automático]</v>
      </c>
      <c r="E26" s="154" t="s">
        <v>65</v>
      </c>
      <c r="F26" s="154"/>
      <c r="G26" s="154"/>
      <c r="H26" s="141" t="s">
        <v>197</v>
      </c>
      <c r="I26" s="74"/>
      <c r="J26" s="74"/>
    </row>
    <row r="27" spans="2:10" ht="15" customHeight="1" x14ac:dyDescent="0.2">
      <c r="B27" s="161"/>
      <c r="C27" s="161"/>
      <c r="D27" s="174"/>
      <c r="E27" s="174"/>
      <c r="F27" s="174"/>
      <c r="G27" s="174"/>
      <c r="H27" s="174"/>
      <c r="I27" s="174"/>
      <c r="J27" s="174"/>
    </row>
    <row r="28" spans="2:10" ht="15" x14ac:dyDescent="0.25">
      <c r="B28" s="185" t="s">
        <v>80</v>
      </c>
      <c r="C28" s="185"/>
      <c r="D28" s="185"/>
      <c r="E28" s="185"/>
      <c r="F28" s="185"/>
      <c r="G28" s="185"/>
      <c r="H28" s="185"/>
      <c r="I28" s="185"/>
      <c r="J28" s="185"/>
    </row>
    <row r="29" spans="2:10" ht="15" customHeight="1" x14ac:dyDescent="0.2">
      <c r="B29" s="151" t="s">
        <v>81</v>
      </c>
      <c r="C29" s="152"/>
      <c r="D29" s="170" t="s">
        <v>82</v>
      </c>
      <c r="E29" s="171"/>
      <c r="F29" s="171"/>
      <c r="G29" s="171"/>
      <c r="H29" s="171"/>
      <c r="I29" s="171"/>
      <c r="J29" s="172"/>
    </row>
    <row r="30" spans="2:10" ht="15" customHeight="1" x14ac:dyDescent="0.25">
      <c r="B30" s="151" t="s">
        <v>84</v>
      </c>
      <c r="C30" s="152"/>
      <c r="D30" s="97">
        <f>IFERROR(IF(H3="B",ROUND((D26-D18)/D18,2),ROUND((H26-H18)/H18,2)),0)</f>
        <v>0</v>
      </c>
      <c r="E30" s="74"/>
      <c r="F30" s="74"/>
      <c r="G30" s="74"/>
      <c r="H30" s="74"/>
      <c r="I30" s="74"/>
      <c r="J30" s="74"/>
    </row>
    <row r="31" spans="2:10" ht="15" hidden="1" customHeight="1" x14ac:dyDescent="0.2">
      <c r="B31" s="82"/>
      <c r="C31" s="82"/>
      <c r="D31" s="74"/>
      <c r="E31" s="74"/>
      <c r="F31" s="74"/>
      <c r="G31" s="74"/>
      <c r="H31" s="74"/>
      <c r="I31" s="74"/>
      <c r="J31" s="74"/>
    </row>
    <row r="32" spans="2:10" ht="15" hidden="1" x14ac:dyDescent="0.25">
      <c r="B32" s="147" t="s">
        <v>46</v>
      </c>
      <c r="C32" s="148"/>
      <c r="D32" s="167">
        <v>19809</v>
      </c>
      <c r="E32" s="168"/>
      <c r="F32" s="169"/>
      <c r="G32" s="7" t="s">
        <v>24</v>
      </c>
      <c r="I32" s="7" t="s">
        <v>59</v>
      </c>
      <c r="J32" s="8">
        <f>IF(E39="x",(SUM(J37:J41)*0.75),SUM(J37:J41))</f>
        <v>0</v>
      </c>
    </row>
    <row r="33" spans="2:10" ht="14.25" hidden="1" customHeight="1" x14ac:dyDescent="0.2">
      <c r="B33" s="147" t="s">
        <v>44</v>
      </c>
      <c r="C33" s="148"/>
      <c r="D33" s="170" t="s">
        <v>60</v>
      </c>
      <c r="E33" s="171"/>
      <c r="F33" s="171"/>
      <c r="G33" s="171"/>
      <c r="H33" s="172"/>
      <c r="I33" s="4" t="s">
        <v>8</v>
      </c>
      <c r="J33" s="40">
        <v>41526</v>
      </c>
    </row>
    <row r="34" spans="2:10" hidden="1" x14ac:dyDescent="0.2">
      <c r="B34" s="147" t="s">
        <v>43</v>
      </c>
      <c r="C34" s="148"/>
      <c r="D34" s="167"/>
      <c r="E34" s="168"/>
      <c r="F34" s="168"/>
      <c r="G34" s="168"/>
      <c r="H34" s="169"/>
      <c r="I34" s="4" t="s">
        <v>8</v>
      </c>
      <c r="J34" s="40"/>
    </row>
    <row r="35" spans="2:10" ht="15" hidden="1" customHeight="1" x14ac:dyDescent="0.2">
      <c r="B35" s="193" t="s">
        <v>1</v>
      </c>
      <c r="C35" s="147" t="s">
        <v>58</v>
      </c>
      <c r="D35" s="152"/>
      <c r="E35" s="37"/>
      <c r="F35" s="5"/>
      <c r="G35" s="5"/>
      <c r="H35" s="5"/>
      <c r="I35" s="5"/>
      <c r="J35" s="5"/>
    </row>
    <row r="36" spans="2:10" ht="15" hidden="1" customHeight="1" x14ac:dyDescent="0.2">
      <c r="B36" s="194"/>
      <c r="C36" s="147" t="s">
        <v>48</v>
      </c>
      <c r="D36" s="148"/>
      <c r="E36" s="38"/>
      <c r="F36" s="5"/>
      <c r="G36" s="5"/>
      <c r="H36" s="5"/>
      <c r="I36" s="2" t="s">
        <v>13</v>
      </c>
      <c r="J36" s="2" t="s">
        <v>14</v>
      </c>
    </row>
    <row r="37" spans="2:10" hidden="1" x14ac:dyDescent="0.2">
      <c r="B37" s="194"/>
      <c r="C37" s="147" t="s">
        <v>4</v>
      </c>
      <c r="D37" s="148"/>
      <c r="E37" s="38"/>
      <c r="F37" s="5"/>
      <c r="G37" s="5"/>
      <c r="H37" s="5"/>
      <c r="I37" s="3" t="s">
        <v>9</v>
      </c>
      <c r="J37" s="39">
        <f>QuadroResumo!I4</f>
        <v>0</v>
      </c>
    </row>
    <row r="38" spans="2:10" hidden="1" x14ac:dyDescent="0.2">
      <c r="B38" s="194"/>
      <c r="C38" s="147" t="s">
        <v>2</v>
      </c>
      <c r="D38" s="148"/>
      <c r="E38" s="38"/>
      <c r="F38" s="5"/>
      <c r="G38" s="5"/>
      <c r="H38" s="5"/>
      <c r="I38" s="3" t="s">
        <v>10</v>
      </c>
      <c r="J38" s="39">
        <f>IF(E38="x",QuadroResumo!I5*0.6,QuadroResumo!I5)</f>
        <v>0</v>
      </c>
    </row>
    <row r="39" spans="2:10" hidden="1" x14ac:dyDescent="0.2">
      <c r="B39" s="194"/>
      <c r="C39" s="147" t="s">
        <v>3</v>
      </c>
      <c r="D39" s="148"/>
      <c r="E39" s="38" t="s">
        <v>61</v>
      </c>
      <c r="F39" s="5"/>
      <c r="G39" s="5"/>
      <c r="H39" s="5"/>
      <c r="I39" s="3" t="s">
        <v>11</v>
      </c>
      <c r="J39" s="39">
        <f>IF(E38="x",QuadroResumo!I6*0.4,QuadroResumo!I6)</f>
        <v>0</v>
      </c>
    </row>
    <row r="40" spans="2:10" hidden="1" x14ac:dyDescent="0.2">
      <c r="B40" s="194"/>
      <c r="C40" s="147" t="s">
        <v>5</v>
      </c>
      <c r="D40" s="148"/>
      <c r="E40" s="38"/>
      <c r="F40" s="5"/>
      <c r="G40" s="5"/>
      <c r="H40" s="5"/>
      <c r="I40" s="3" t="s">
        <v>47</v>
      </c>
      <c r="J40" s="39">
        <f>IF(E38="x",QuadroResumo!I7,(IF(E37="x",QuadroResumo!I7*0.75,0)))</f>
        <v>0</v>
      </c>
    </row>
    <row r="41" spans="2:10" hidden="1" x14ac:dyDescent="0.2">
      <c r="B41" s="194"/>
      <c r="C41" s="147" t="s">
        <v>6</v>
      </c>
      <c r="D41" s="148"/>
      <c r="E41" s="38"/>
      <c r="F41" s="5"/>
      <c r="G41" s="5"/>
      <c r="H41" s="5"/>
      <c r="I41" s="6" t="s">
        <v>180</v>
      </c>
      <c r="J41" s="58">
        <f>'Itens Não Mensuráveis'!E16</f>
        <v>0</v>
      </c>
    </row>
    <row r="42" spans="2:10" hidden="1" x14ac:dyDescent="0.2">
      <c r="B42" s="195"/>
      <c r="C42" s="147" t="s">
        <v>7</v>
      </c>
      <c r="D42" s="148"/>
      <c r="E42" s="38"/>
      <c r="F42" s="35" t="s">
        <v>40</v>
      </c>
      <c r="G42" s="5"/>
      <c r="H42" s="5"/>
      <c r="I42" s="5"/>
      <c r="J42" s="71"/>
    </row>
    <row r="43" spans="2:10" ht="8.1" customHeight="1" x14ac:dyDescent="0.2">
      <c r="B43" s="166" t="str">
        <f>CONCATENATE(B20," = ",D26," PF")</f>
        <v>Contagem Fábrica de Métricas = [Campo de preenchimento automático] PF</v>
      </c>
      <c r="C43" s="166"/>
      <c r="D43" s="166"/>
      <c r="E43" s="166"/>
      <c r="F43" s="166"/>
      <c r="G43" s="166"/>
      <c r="H43" s="166"/>
      <c r="I43" s="166"/>
      <c r="J43" s="166"/>
    </row>
    <row r="44" spans="2:10" ht="8.1" customHeight="1" x14ac:dyDescent="0.2">
      <c r="B44" s="166" t="str">
        <f>CONCATENATE(E26,":",H26," PF")</f>
        <v xml:space="preserve">   Total PF (Deflação):[Campo de preenchimento automático] PF</v>
      </c>
      <c r="C44" s="166"/>
      <c r="D44" s="166"/>
      <c r="E44" s="166"/>
      <c r="F44" s="166"/>
      <c r="G44" s="166"/>
      <c r="H44" s="166"/>
      <c r="I44" s="166"/>
      <c r="J44" s="166"/>
    </row>
    <row r="45" spans="2:10" ht="8.1" customHeight="1" x14ac:dyDescent="0.2">
      <c r="B45" s="166" t="str">
        <f>CONCATENATE(B30,":",D30*100,"%")</f>
        <v xml:space="preserve">    % de Divergência:0%</v>
      </c>
      <c r="C45" s="166"/>
      <c r="D45" s="166"/>
      <c r="E45" s="166"/>
      <c r="F45" s="166"/>
      <c r="G45" s="166"/>
      <c r="H45" s="166"/>
      <c r="I45" s="166"/>
      <c r="J45" s="166"/>
    </row>
    <row r="46" spans="2:10" ht="15" x14ac:dyDescent="0.25">
      <c r="B46" s="162" t="s">
        <v>16</v>
      </c>
      <c r="C46" s="162"/>
      <c r="D46" s="162"/>
      <c r="E46" s="162"/>
      <c r="F46" s="162"/>
      <c r="G46" s="162"/>
      <c r="H46" s="162"/>
      <c r="I46" s="162"/>
      <c r="J46" s="162"/>
    </row>
    <row r="47" spans="2:10" ht="14.25" customHeight="1" x14ac:dyDescent="0.2">
      <c r="B47" s="155" t="s">
        <v>202</v>
      </c>
      <c r="C47" s="156"/>
      <c r="D47" s="156"/>
      <c r="E47" s="156"/>
      <c r="F47" s="156"/>
      <c r="G47" s="156"/>
      <c r="H47" s="156"/>
      <c r="I47" s="156"/>
      <c r="J47" s="157"/>
    </row>
    <row r="48" spans="2:10" ht="14.25" customHeight="1" x14ac:dyDescent="0.2">
      <c r="B48" s="158"/>
      <c r="C48" s="159"/>
      <c r="D48" s="159"/>
      <c r="E48" s="159"/>
      <c r="F48" s="159"/>
      <c r="G48" s="159"/>
      <c r="H48" s="159"/>
      <c r="I48" s="159"/>
      <c r="J48" s="160"/>
    </row>
    <row r="49" spans="2:10" x14ac:dyDescent="0.2">
      <c r="B49" s="158"/>
      <c r="C49" s="159"/>
      <c r="D49" s="159"/>
      <c r="E49" s="159"/>
      <c r="F49" s="159"/>
      <c r="G49" s="159"/>
      <c r="H49" s="159"/>
      <c r="I49" s="159"/>
      <c r="J49" s="160"/>
    </row>
    <row r="50" spans="2:10" x14ac:dyDescent="0.2">
      <c r="B50" s="163"/>
      <c r="C50" s="164"/>
      <c r="D50" s="164"/>
      <c r="E50" s="164"/>
      <c r="F50" s="164"/>
      <c r="G50" s="164"/>
      <c r="H50" s="164"/>
      <c r="I50" s="164"/>
      <c r="J50" s="165"/>
    </row>
    <row r="51" spans="2:10" ht="15" x14ac:dyDescent="0.25">
      <c r="B51" s="162" t="s">
        <v>17</v>
      </c>
      <c r="C51" s="162"/>
      <c r="D51" s="162"/>
      <c r="E51" s="162"/>
      <c r="F51" s="162"/>
      <c r="G51" s="162"/>
      <c r="H51" s="162"/>
      <c r="I51" s="162"/>
      <c r="J51" s="162"/>
    </row>
    <row r="52" spans="2:10" x14ac:dyDescent="0.2">
      <c r="B52" s="155" t="s">
        <v>203</v>
      </c>
      <c r="C52" s="156"/>
      <c r="D52" s="156"/>
      <c r="E52" s="156"/>
      <c r="F52" s="156"/>
      <c r="G52" s="156"/>
      <c r="H52" s="156"/>
      <c r="I52" s="156"/>
      <c r="J52" s="157"/>
    </row>
    <row r="53" spans="2:10" x14ac:dyDescent="0.2">
      <c r="B53" s="158"/>
      <c r="C53" s="159"/>
      <c r="D53" s="159"/>
      <c r="E53" s="159"/>
      <c r="F53" s="159"/>
      <c r="G53" s="159"/>
      <c r="H53" s="159"/>
      <c r="I53" s="159"/>
      <c r="J53" s="160"/>
    </row>
    <row r="54" spans="2:10" x14ac:dyDescent="0.2">
      <c r="B54" s="158"/>
      <c r="C54" s="159"/>
      <c r="D54" s="159"/>
      <c r="E54" s="159"/>
      <c r="F54" s="159"/>
      <c r="G54" s="159"/>
      <c r="H54" s="159"/>
      <c r="I54" s="159"/>
      <c r="J54" s="160"/>
    </row>
    <row r="55" spans="2:10" x14ac:dyDescent="0.2">
      <c r="B55" s="158"/>
      <c r="C55" s="159"/>
      <c r="D55" s="159"/>
      <c r="E55" s="159"/>
      <c r="F55" s="159"/>
      <c r="G55" s="159"/>
      <c r="H55" s="159"/>
      <c r="I55" s="159"/>
      <c r="J55" s="160"/>
    </row>
    <row r="56" spans="2:10" x14ac:dyDescent="0.2">
      <c r="B56" s="163"/>
      <c r="C56" s="164"/>
      <c r="D56" s="164"/>
      <c r="E56" s="164"/>
      <c r="F56" s="164"/>
      <c r="G56" s="164"/>
      <c r="H56" s="164"/>
      <c r="I56" s="164"/>
      <c r="J56" s="165"/>
    </row>
    <row r="57" spans="2:10" ht="15" x14ac:dyDescent="0.25">
      <c r="B57" s="162" t="s">
        <v>18</v>
      </c>
      <c r="C57" s="162"/>
      <c r="D57" s="162"/>
      <c r="E57" s="162"/>
      <c r="F57" s="162"/>
      <c r="G57" s="162"/>
      <c r="H57" s="162"/>
      <c r="I57" s="162"/>
      <c r="J57" s="162"/>
    </row>
    <row r="58" spans="2:10" x14ac:dyDescent="0.2">
      <c r="B58" s="155" t="s">
        <v>211</v>
      </c>
      <c r="C58" s="156"/>
      <c r="D58" s="156"/>
      <c r="E58" s="156"/>
      <c r="F58" s="156"/>
      <c r="G58" s="156"/>
      <c r="H58" s="156"/>
      <c r="I58" s="156"/>
      <c r="J58" s="157"/>
    </row>
    <row r="59" spans="2:10" x14ac:dyDescent="0.2">
      <c r="B59" s="158"/>
      <c r="C59" s="159"/>
      <c r="D59" s="159"/>
      <c r="E59" s="159"/>
      <c r="F59" s="159"/>
      <c r="G59" s="159"/>
      <c r="H59" s="159"/>
      <c r="I59" s="159"/>
      <c r="J59" s="160"/>
    </row>
    <row r="60" spans="2:10" x14ac:dyDescent="0.2">
      <c r="B60" s="158"/>
      <c r="C60" s="159"/>
      <c r="D60" s="159"/>
      <c r="E60" s="159"/>
      <c r="F60" s="159"/>
      <c r="G60" s="159"/>
      <c r="H60" s="159"/>
      <c r="I60" s="159"/>
      <c r="J60" s="160"/>
    </row>
    <row r="61" spans="2:10" x14ac:dyDescent="0.2">
      <c r="B61" s="158"/>
      <c r="C61" s="159"/>
      <c r="D61" s="159"/>
      <c r="E61" s="159"/>
      <c r="F61" s="159"/>
      <c r="G61" s="159"/>
      <c r="H61" s="159"/>
      <c r="I61" s="159"/>
      <c r="J61" s="160"/>
    </row>
    <row r="62" spans="2:10" ht="15" x14ac:dyDescent="0.25">
      <c r="B62" s="162" t="s">
        <v>49</v>
      </c>
      <c r="C62" s="162"/>
      <c r="D62" s="162"/>
      <c r="E62" s="162"/>
      <c r="F62" s="162"/>
      <c r="G62" s="162"/>
      <c r="H62" s="162"/>
      <c r="I62" s="162"/>
      <c r="J62" s="162"/>
    </row>
    <row r="63" spans="2:10" x14ac:dyDescent="0.2">
      <c r="B63" s="155" t="s">
        <v>204</v>
      </c>
      <c r="C63" s="156"/>
      <c r="D63" s="156"/>
      <c r="E63" s="156"/>
      <c r="F63" s="156"/>
      <c r="G63" s="156"/>
      <c r="H63" s="156"/>
      <c r="I63" s="156"/>
      <c r="J63" s="157"/>
    </row>
    <row r="64" spans="2:10" x14ac:dyDescent="0.2">
      <c r="B64" s="158"/>
      <c r="C64" s="159"/>
      <c r="D64" s="159"/>
      <c r="E64" s="159"/>
      <c r="F64" s="159"/>
      <c r="G64" s="159"/>
      <c r="H64" s="159"/>
      <c r="I64" s="159"/>
      <c r="J64" s="160"/>
    </row>
    <row r="65" spans="2:10" x14ac:dyDescent="0.2">
      <c r="B65" s="158"/>
      <c r="C65" s="159"/>
      <c r="D65" s="159"/>
      <c r="E65" s="159"/>
      <c r="F65" s="159"/>
      <c r="G65" s="159"/>
      <c r="H65" s="159"/>
      <c r="I65" s="159"/>
      <c r="J65" s="160"/>
    </row>
    <row r="66" spans="2:10" x14ac:dyDescent="0.2">
      <c r="B66" s="158"/>
      <c r="C66" s="159"/>
      <c r="D66" s="159"/>
      <c r="E66" s="159"/>
      <c r="F66" s="159"/>
      <c r="G66" s="159"/>
      <c r="H66" s="159"/>
      <c r="I66" s="159"/>
      <c r="J66" s="160"/>
    </row>
    <row r="67" spans="2:10" ht="15" x14ac:dyDescent="0.25">
      <c r="B67" s="162" t="s">
        <v>51</v>
      </c>
      <c r="C67" s="162"/>
      <c r="D67" s="162"/>
      <c r="E67" s="162"/>
      <c r="F67" s="162"/>
      <c r="G67" s="162"/>
      <c r="H67" s="162"/>
      <c r="I67" s="162"/>
      <c r="J67" s="162"/>
    </row>
    <row r="68" spans="2:10" ht="15" x14ac:dyDescent="0.2">
      <c r="B68" s="175" t="s">
        <v>52</v>
      </c>
      <c r="C68" s="176"/>
      <c r="D68" s="177"/>
      <c r="E68" s="178"/>
      <c r="F68" s="178"/>
      <c r="G68" s="178"/>
      <c r="H68" s="178"/>
      <c r="I68" s="178"/>
      <c r="J68" s="179"/>
    </row>
    <row r="69" spans="2:10" ht="15" x14ac:dyDescent="0.2">
      <c r="B69" s="175" t="s">
        <v>53</v>
      </c>
      <c r="C69" s="176"/>
      <c r="D69" s="177"/>
      <c r="E69" s="178"/>
      <c r="F69" s="178"/>
      <c r="G69" s="178"/>
      <c r="H69" s="178"/>
      <c r="I69" s="178"/>
      <c r="J69" s="179"/>
    </row>
    <row r="70" spans="2:10" x14ac:dyDescent="0.2">
      <c r="B70" s="175" t="s">
        <v>54</v>
      </c>
      <c r="C70" s="176"/>
      <c r="D70" s="178"/>
      <c r="E70" s="178"/>
      <c r="F70" s="178"/>
      <c r="G70" s="178"/>
      <c r="H70" s="178"/>
      <c r="I70" s="178"/>
      <c r="J70" s="179"/>
    </row>
    <row r="71" spans="2:10" ht="15" x14ac:dyDescent="0.25">
      <c r="B71" s="162" t="s">
        <v>50</v>
      </c>
      <c r="C71" s="162"/>
      <c r="D71" s="162"/>
      <c r="E71" s="162"/>
      <c r="F71" s="162"/>
      <c r="G71" s="162"/>
      <c r="H71" s="162"/>
      <c r="I71" s="162"/>
      <c r="J71" s="162"/>
    </row>
    <row r="72" spans="2:10" x14ac:dyDescent="0.2">
      <c r="B72" s="155" t="s">
        <v>55</v>
      </c>
      <c r="C72" s="156"/>
      <c r="D72" s="156"/>
      <c r="E72" s="156"/>
      <c r="F72" s="156"/>
      <c r="G72" s="156"/>
      <c r="H72" s="156"/>
      <c r="I72" s="156"/>
      <c r="J72" s="157"/>
    </row>
    <row r="73" spans="2:10" x14ac:dyDescent="0.2">
      <c r="B73" s="158"/>
      <c r="C73" s="159"/>
      <c r="D73" s="159"/>
      <c r="E73" s="159"/>
      <c r="F73" s="159"/>
      <c r="G73" s="159"/>
      <c r="H73" s="159"/>
      <c r="I73" s="159"/>
      <c r="J73" s="160"/>
    </row>
    <row r="74" spans="2:10" x14ac:dyDescent="0.2">
      <c r="B74" s="158"/>
      <c r="C74" s="159"/>
      <c r="D74" s="159"/>
      <c r="E74" s="159"/>
      <c r="F74" s="159"/>
      <c r="G74" s="159"/>
      <c r="H74" s="159"/>
      <c r="I74" s="159"/>
      <c r="J74" s="160"/>
    </row>
    <row r="75" spans="2:10" x14ac:dyDescent="0.2">
      <c r="B75" s="158"/>
      <c r="C75" s="159"/>
      <c r="D75" s="159"/>
      <c r="E75" s="159"/>
      <c r="F75" s="159"/>
      <c r="G75" s="159"/>
      <c r="H75" s="159"/>
      <c r="I75" s="159"/>
      <c r="J75" s="160"/>
    </row>
    <row r="76" spans="2:10" x14ac:dyDescent="0.2">
      <c r="B76" s="163"/>
      <c r="C76" s="164"/>
      <c r="D76" s="164"/>
      <c r="E76" s="164"/>
      <c r="F76" s="164"/>
      <c r="G76" s="164"/>
      <c r="H76" s="164"/>
      <c r="I76" s="164"/>
      <c r="J76" s="165"/>
    </row>
    <row r="77" spans="2:10" ht="15" x14ac:dyDescent="0.25">
      <c r="B77" s="162" t="s">
        <v>57</v>
      </c>
      <c r="C77" s="162"/>
      <c r="D77" s="162"/>
      <c r="E77" s="162"/>
      <c r="F77" s="162"/>
      <c r="G77" s="162"/>
      <c r="H77" s="162"/>
      <c r="I77" s="162"/>
      <c r="J77" s="162"/>
    </row>
    <row r="78" spans="2:10" ht="80.25" customHeight="1" x14ac:dyDescent="0.2">
      <c r="B78" s="155" t="s">
        <v>205</v>
      </c>
      <c r="C78" s="156"/>
      <c r="D78" s="156"/>
      <c r="E78" s="156"/>
      <c r="F78" s="156"/>
      <c r="G78" s="156"/>
      <c r="H78" s="156"/>
      <c r="I78" s="156"/>
      <c r="J78" s="157"/>
    </row>
    <row r="79" spans="2:10" x14ac:dyDescent="0.2">
      <c r="B79" s="158"/>
      <c r="C79" s="159"/>
      <c r="D79" s="159"/>
      <c r="E79" s="159"/>
      <c r="F79" s="159"/>
      <c r="G79" s="159"/>
      <c r="H79" s="159"/>
      <c r="I79" s="159"/>
      <c r="J79" s="160"/>
    </row>
    <row r="80" spans="2:10" x14ac:dyDescent="0.2">
      <c r="B80" s="158"/>
      <c r="C80" s="159"/>
      <c r="D80" s="159"/>
      <c r="E80" s="159"/>
      <c r="F80" s="159"/>
      <c r="G80" s="159"/>
      <c r="H80" s="159"/>
      <c r="I80" s="159"/>
      <c r="J80" s="160"/>
    </row>
    <row r="81" spans="2:10" x14ac:dyDescent="0.2">
      <c r="B81" s="158"/>
      <c r="C81" s="159"/>
      <c r="D81" s="159"/>
      <c r="E81" s="159"/>
      <c r="F81" s="159"/>
      <c r="G81" s="159"/>
      <c r="H81" s="159"/>
      <c r="I81" s="159"/>
      <c r="J81" s="160"/>
    </row>
  </sheetData>
  <mergeCells count="83">
    <mergeCell ref="B46:J46"/>
    <mergeCell ref="C39:D39"/>
    <mergeCell ref="C41:D41"/>
    <mergeCell ref="C42:D42"/>
    <mergeCell ref="D34:H34"/>
    <mergeCell ref="B35:B42"/>
    <mergeCell ref="C35:D35"/>
    <mergeCell ref="C36:D36"/>
    <mergeCell ref="C40:D40"/>
    <mergeCell ref="D12:J12"/>
    <mergeCell ref="E18:G18"/>
    <mergeCell ref="B9:C9"/>
    <mergeCell ref="D9:J9"/>
    <mergeCell ref="D14:E14"/>
    <mergeCell ref="D13:J13"/>
    <mergeCell ref="B14:C14"/>
    <mergeCell ref="B12:C12"/>
    <mergeCell ref="B2:J2"/>
    <mergeCell ref="D10:J10"/>
    <mergeCell ref="B10:C10"/>
    <mergeCell ref="B11:C11"/>
    <mergeCell ref="B7:J7"/>
    <mergeCell ref="B8:C8"/>
    <mergeCell ref="D8:J8"/>
    <mergeCell ref="B6:J6"/>
    <mergeCell ref="D11:J11"/>
    <mergeCell ref="B23:C23"/>
    <mergeCell ref="B13:C13"/>
    <mergeCell ref="H14:I14"/>
    <mergeCell ref="D29:J29"/>
    <mergeCell ref="B30:C30"/>
    <mergeCell ref="B24:C24"/>
    <mergeCell ref="E26:G26"/>
    <mergeCell ref="B26:C26"/>
    <mergeCell ref="B27:C27"/>
    <mergeCell ref="D27:J27"/>
    <mergeCell ref="B28:J28"/>
    <mergeCell ref="B18:C18"/>
    <mergeCell ref="B77:J77"/>
    <mergeCell ref="B62:J62"/>
    <mergeCell ref="B63:J66"/>
    <mergeCell ref="B58:J61"/>
    <mergeCell ref="B67:J67"/>
    <mergeCell ref="B68:C68"/>
    <mergeCell ref="D68:J68"/>
    <mergeCell ref="B71:J71"/>
    <mergeCell ref="B72:J76"/>
    <mergeCell ref="B69:C69"/>
    <mergeCell ref="D69:J69"/>
    <mergeCell ref="B70:C70"/>
    <mergeCell ref="D70:J70"/>
    <mergeCell ref="B78:J81"/>
    <mergeCell ref="B19:C19"/>
    <mergeCell ref="B57:J57"/>
    <mergeCell ref="B52:J56"/>
    <mergeCell ref="B43:J43"/>
    <mergeCell ref="B44:J44"/>
    <mergeCell ref="B45:J45"/>
    <mergeCell ref="B51:J51"/>
    <mergeCell ref="B47:J50"/>
    <mergeCell ref="D32:F32"/>
    <mergeCell ref="D33:H33"/>
    <mergeCell ref="B20:J20"/>
    <mergeCell ref="D19:J19"/>
    <mergeCell ref="B34:C34"/>
    <mergeCell ref="C37:D37"/>
    <mergeCell ref="C38:D38"/>
    <mergeCell ref="B33:C33"/>
    <mergeCell ref="F14:G14"/>
    <mergeCell ref="B29:C29"/>
    <mergeCell ref="B17:C17"/>
    <mergeCell ref="E17:G17"/>
    <mergeCell ref="B25:C25"/>
    <mergeCell ref="E25:G25"/>
    <mergeCell ref="D22:J22"/>
    <mergeCell ref="B15:C15"/>
    <mergeCell ref="B16:C16"/>
    <mergeCell ref="B21:C21"/>
    <mergeCell ref="D21:J21"/>
    <mergeCell ref="D23:J23"/>
    <mergeCell ref="B22:C22"/>
    <mergeCell ref="B32:C32"/>
    <mergeCell ref="H15:J15"/>
  </mergeCells>
  <conditionalFormatting sqref="B6">
    <cfRule type="expression" dxfId="13" priority="6">
      <formula>$B$6="Contagem em Divergência"</formula>
    </cfRule>
    <cfRule type="expression" dxfId="12" priority="7">
      <formula>$B$6="Contagem Aprovada"</formula>
    </cfRule>
  </conditionalFormatting>
  <dataValidations count="1">
    <dataValidation type="list" allowBlank="1" showInputMessage="1" showErrorMessage="1" sqref="D29:J29">
      <formula1>"Comparação PF Bruto,Comparação PF Liquído"</formula1>
    </dataValidation>
  </dataValidations>
  <pageMargins left="0.51181102362204722" right="0.51181102362204722" top="1.0416666666666667" bottom="0.78740157480314965" header="0.31496062992125984" footer="0.31496062992125984"/>
  <pageSetup paperSize="9" scale="50" orientation="portrait" r:id="rId1"/>
  <headerFooter>
    <oddHeader>&amp;L&amp;G</oddHeader>
    <oddFooter>&amp;LVersão 6.2</oddFooter>
  </headerFooter>
  <ignoredErrors>
    <ignoredError sqref="H15" unlockedFormula="1"/>
  </ignoredError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/>
  <dimension ref="A1:AH203"/>
  <sheetViews>
    <sheetView showGridLine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8" sqref="B8"/>
    </sheetView>
  </sheetViews>
  <sheetFormatPr defaultColWidth="9.140625" defaultRowHeight="15" x14ac:dyDescent="0.25"/>
  <cols>
    <col min="1" max="1" width="6" style="75" customWidth="1"/>
    <col min="2" max="2" width="39.28515625" style="114" customWidth="1"/>
    <col min="3" max="3" width="5.7109375" style="114" customWidth="1"/>
    <col min="4" max="4" width="8.7109375" style="114" customWidth="1"/>
    <col min="5" max="7" width="5.7109375" style="114" customWidth="1"/>
    <col min="8" max="12" width="5.7109375" style="120" hidden="1" customWidth="1"/>
    <col min="13" max="15" width="5.7109375" style="114" customWidth="1"/>
    <col min="16" max="16" width="30.7109375" style="125" customWidth="1"/>
    <col min="17" max="17" width="1.42578125" style="96" customWidth="1"/>
    <col min="18" max="18" width="9" style="87" bestFit="1" customWidth="1"/>
    <col min="19" max="19" width="5.7109375" style="114" customWidth="1"/>
    <col min="20" max="20" width="8.7109375" style="114" customWidth="1"/>
    <col min="21" max="21" width="4.28515625" style="114" bestFit="1" customWidth="1"/>
    <col min="22" max="22" width="4.28515625" style="114" customWidth="1"/>
    <col min="23" max="23" width="4.85546875" style="114" customWidth="1"/>
    <col min="24" max="24" width="8.28515625" style="120" hidden="1" customWidth="1"/>
    <col min="25" max="25" width="9.7109375" style="120" hidden="1" customWidth="1"/>
    <col min="26" max="26" width="4" style="120" hidden="1" customWidth="1"/>
    <col min="27" max="27" width="5.28515625" style="120" hidden="1" customWidth="1"/>
    <col min="28" max="28" width="4.42578125" style="120" hidden="1" customWidth="1"/>
    <col min="29" max="31" width="5.7109375" style="121" customWidth="1"/>
    <col min="32" max="32" width="34" bestFit="1" customWidth="1"/>
    <col min="33" max="33" width="1.42578125" style="96" customWidth="1"/>
    <col min="34" max="34" width="34" bestFit="1" customWidth="1"/>
  </cols>
  <sheetData>
    <row r="1" spans="1:34" ht="26.25" customHeight="1" x14ac:dyDescent="0.25">
      <c r="A1" s="137"/>
      <c r="B1" s="196" t="s">
        <v>73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8"/>
      <c r="Q1" s="93"/>
      <c r="R1" s="199" t="s">
        <v>74</v>
      </c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93"/>
      <c r="AH1" s="126"/>
    </row>
    <row r="2" spans="1:34" s="76" customFormat="1" ht="24" x14ac:dyDescent="0.25">
      <c r="A2" s="129" t="s">
        <v>173</v>
      </c>
      <c r="B2" s="133" t="s">
        <v>25</v>
      </c>
      <c r="C2" s="134" t="s">
        <v>26</v>
      </c>
      <c r="D2" s="133" t="s">
        <v>160</v>
      </c>
      <c r="E2" s="135" t="s">
        <v>56</v>
      </c>
      <c r="F2" s="135" t="s">
        <v>154</v>
      </c>
      <c r="G2" s="135" t="s">
        <v>156</v>
      </c>
      <c r="H2" s="136" t="s">
        <v>27</v>
      </c>
      <c r="I2" s="136" t="s">
        <v>77</v>
      </c>
      <c r="J2" s="136" t="s">
        <v>28</v>
      </c>
      <c r="K2" s="134" t="s">
        <v>153</v>
      </c>
      <c r="L2" s="134" t="s">
        <v>157</v>
      </c>
      <c r="M2" s="134" t="s">
        <v>161</v>
      </c>
      <c r="N2" s="134" t="s">
        <v>75</v>
      </c>
      <c r="O2" s="134" t="s">
        <v>76</v>
      </c>
      <c r="P2" s="133" t="s">
        <v>72</v>
      </c>
      <c r="Q2" s="94"/>
      <c r="R2" s="88" t="s">
        <v>29</v>
      </c>
      <c r="S2" s="89" t="s">
        <v>26</v>
      </c>
      <c r="T2" s="132" t="s">
        <v>160</v>
      </c>
      <c r="U2" s="90" t="s">
        <v>56</v>
      </c>
      <c r="V2" s="90" t="s">
        <v>154</v>
      </c>
      <c r="W2" s="90" t="s">
        <v>156</v>
      </c>
      <c r="X2" s="92" t="s">
        <v>27</v>
      </c>
      <c r="Y2" s="92" t="s">
        <v>77</v>
      </c>
      <c r="Z2" s="92" t="s">
        <v>28</v>
      </c>
      <c r="AA2" s="106" t="s">
        <v>153</v>
      </c>
      <c r="AB2" s="106" t="s">
        <v>157</v>
      </c>
      <c r="AC2" s="89" t="s">
        <v>161</v>
      </c>
      <c r="AD2" s="89" t="s">
        <v>75</v>
      </c>
      <c r="AE2" s="89" t="s">
        <v>76</v>
      </c>
      <c r="AF2" s="89" t="s">
        <v>78</v>
      </c>
      <c r="AG2" s="94"/>
      <c r="AH2" s="127" t="s">
        <v>159</v>
      </c>
    </row>
    <row r="3" spans="1:34" ht="24" x14ac:dyDescent="0.25">
      <c r="A3" s="130">
        <v>1</v>
      </c>
      <c r="B3" s="146" t="s">
        <v>212</v>
      </c>
      <c r="C3" s="115"/>
      <c r="D3" s="115"/>
      <c r="E3" s="115"/>
      <c r="F3" s="115"/>
      <c r="G3" s="115"/>
      <c r="H3" s="116" t="str">
        <f t="shared" ref="H3:H34" si="0">CONCATENATE(C3,J3)</f>
        <v/>
      </c>
      <c r="I3" s="116" t="str">
        <f>CONCATENATE(C3,D3,J3,O3)</f>
        <v>0</v>
      </c>
      <c r="J3" s="116" t="str">
        <f t="shared" ref="J3:J34" si="1">IF(OR(ISBLANK(E3),ISBLANK(F3)),IF(OR(C3="ALI",C3="AIE"),"L",IF(ISBLANK(C3),"","A")),IF(C3="EE",IF(F3&gt;=3,IF(E3&gt;=5,"H","A"),IF(F3&gt;=2,IF(E3&gt;=16,"H",IF(E3&lt;=4,"L","A")),IF(E3&lt;=15,"L","A"))),IF(OR(C3="SE",C3="CE"),IF(F3&gt;=4,IF(E3&gt;=6,"H","A"),IF(F3&gt;=2,IF(E3&gt;=20,"H",IF(E3&lt;=5,"L","A")),IF(E3&lt;=19,"L","A"))),IF(OR(C3="ALI",C3="AIE"),IF(F3&gt;=6,IF(E3&gt;=20,"H","A"),IF(F3&gt;=2,IF(E3&gt;=51,"H",IF(E3&lt;=19,"L","A")),IF(E3&lt;=50,"L","A")))))))</f>
        <v/>
      </c>
      <c r="K3" s="116">
        <f>IFERROR(VLOOKUP(D3,Lista!A$4:D$35,3,FALSE),1)</f>
        <v>1</v>
      </c>
      <c r="L3" s="116">
        <f>IFERROR(VLOOKUP(D3,Lista!A$4:E$35,5,FALSE),1)</f>
        <v>1</v>
      </c>
      <c r="M3" s="131" t="str">
        <f>IF(C3="INM","",IF(J3="L","Baixa",IF(J3="A","Média",IF(J3="","","Alta"))))</f>
        <v/>
      </c>
      <c r="N3" s="131">
        <f>IF(C3="INM",K3*G3,IF(C3="ALI",IF(J3="L",7,IF(J3="A",10,15)),IF(C3="AIE",IF(J3="L",5,IF(J3="A",7,10)),IF(C3="SE",IF(J3="L",4,IF(J3="A",5,7)),IF(OR(C3="EE",C3="CE"),IF(J3="L",3,IF(J3="A",4,6)),0)))))</f>
        <v>0</v>
      </c>
      <c r="O3" s="131">
        <f>IF(C3="INM",N3,N3*K3)</f>
        <v>0</v>
      </c>
      <c r="P3" s="123"/>
      <c r="Q3" s="95" t="s">
        <v>174</v>
      </c>
      <c r="R3" s="86"/>
      <c r="S3" s="115"/>
      <c r="T3" s="115"/>
      <c r="U3" s="115"/>
      <c r="V3" s="115"/>
      <c r="W3" s="115"/>
      <c r="X3" s="116" t="str">
        <f t="shared" ref="X3:X66" si="2">CONCATENATE(S3,Z3)</f>
        <v/>
      </c>
      <c r="Y3" s="116" t="str">
        <f>CONCATENATE(S3,T3,Z3,AE3)</f>
        <v>0</v>
      </c>
      <c r="Z3" s="116" t="str">
        <f t="shared" ref="Z3:Z66" si="3">IF(OR(ISBLANK(U3),ISBLANK(V3)),IF(OR(S3="ALI",S3="AIE"),"L",IF(ISBLANK(S3),"","A")),IF(S3="EE",IF(V3&gt;=3,IF(U3&gt;=5,"H","A"),IF(V3&gt;=2,IF(U3&gt;=16,"H",IF(U3&lt;=4,"L","A")),IF(U3&lt;=15,"L","A"))),IF(OR(S3="SE",S3="CE"),IF(V3&gt;=4,IF(U3&gt;=6,"H","A"),IF(V3&gt;=2,IF(U3&gt;=20,"H",IF(U3&lt;=5,"L","A")),IF(U3&lt;=19,"L","A"))),IF(OR(S3="ALI",S3="AIE"),IF(V3&gt;=6,IF(U3&gt;=20,"H","A"),IF(V3&gt;=2,IF(U3&gt;=51,"H",IF(U3&lt;=19,"L","A")),IF(U3&lt;=50,"L","A")))))))</f>
        <v/>
      </c>
      <c r="AA3" s="116">
        <f>IFERROR(VLOOKUP(T3,Lista!A$4:D$35,3,FALSE),1)</f>
        <v>1</v>
      </c>
      <c r="AB3" s="116">
        <f>IFERROR(VLOOKUP(T3,Lista!A$4:E$35,5,FALSE),1)</f>
        <v>1</v>
      </c>
      <c r="AC3" s="117" t="str">
        <f>IF(S3="INM","",IF(Z3="L","Baixa",IF(Z3="A","Média",IF(Z3="","","Alta"))))</f>
        <v/>
      </c>
      <c r="AD3" s="117">
        <f>IF(OR(ISBLANK(R3),R3="NOK"),0,IF(S3="INM",AA3*W3,IF(S3="ALI",IF(Z3="L",7,IF(Z3="A",10,15)),IF(S3="AIE",IF(Z3="L",5,IF(Z3="A",7,10)),IF(S3="SE",IF(Z3="L",4,IF(Z3="A",5,7)),IF(OR(S3="EE",S3="CE"),IF(Z3="L",3,IF(Z3="A",4,6))))))))</f>
        <v>0</v>
      </c>
      <c r="AE3" s="117">
        <f>IF(R3="NOK",0,IF(S3="INM",(1*AA3)*W3,AD3*AA3))</f>
        <v>0</v>
      </c>
      <c r="AF3" s="36"/>
      <c r="AG3" s="95" t="s">
        <v>174</v>
      </c>
      <c r="AH3" s="36"/>
    </row>
    <row r="4" spans="1:34" x14ac:dyDescent="0.25">
      <c r="A4" s="130">
        <v>2</v>
      </c>
      <c r="B4" s="123"/>
      <c r="C4" s="115"/>
      <c r="D4" s="115"/>
      <c r="E4" s="115"/>
      <c r="F4" s="115"/>
      <c r="G4" s="115"/>
      <c r="H4" s="116" t="str">
        <f t="shared" si="0"/>
        <v/>
      </c>
      <c r="I4" s="116" t="str">
        <f t="shared" ref="I4:I67" si="4">CONCATENATE(C4,D4,J4,O4)</f>
        <v>0</v>
      </c>
      <c r="J4" s="116" t="str">
        <f t="shared" si="1"/>
        <v/>
      </c>
      <c r="K4" s="116">
        <f>IFERROR(VLOOKUP(D4,Lista!A$4:D$35,3,FALSE),1)</f>
        <v>1</v>
      </c>
      <c r="L4" s="116">
        <f>IFERROR(VLOOKUP(D4,Lista!A$4:E$35,5,FALSE),1)</f>
        <v>1</v>
      </c>
      <c r="M4" s="131" t="str">
        <f t="shared" ref="M4:M67" si="5">IF(C4="INM","",IF(J4="L","Baixa",IF(J4="A","Média",IF(J4="","","Alta"))))</f>
        <v/>
      </c>
      <c r="N4" s="131">
        <f t="shared" ref="N4:N67" si="6">IF(C4="INM",K4*G4,IF(C4="ALI",IF(J4="L",7,IF(J4="A",10,15)),IF(C4="AIE",IF(J4="L",5,IF(J4="A",7,10)),IF(C4="SE",IF(J4="L",4,IF(J4="A",5,7)),IF(OR(C4="EE",C4="CE"),IF(J4="L",3,IF(J4="A",4,6)),0)))))</f>
        <v>0</v>
      </c>
      <c r="O4" s="131">
        <f t="shared" ref="O4:O67" si="7">IF(C4="INM",N4,N4*K4)</f>
        <v>0</v>
      </c>
      <c r="P4" s="123"/>
      <c r="Q4" s="95" t="s">
        <v>174</v>
      </c>
      <c r="R4" s="86"/>
      <c r="S4" s="115"/>
      <c r="T4" s="115"/>
      <c r="U4" s="115"/>
      <c r="V4" s="115"/>
      <c r="W4" s="115"/>
      <c r="X4" s="116" t="str">
        <f t="shared" si="2"/>
        <v/>
      </c>
      <c r="Y4" s="116" t="str">
        <f t="shared" ref="Y4:Y67" si="8">CONCATENATE(S4,T4,Z4,AE4)</f>
        <v>0</v>
      </c>
      <c r="Z4" s="116" t="str">
        <f t="shared" si="3"/>
        <v/>
      </c>
      <c r="AA4" s="116">
        <f>IFERROR(VLOOKUP(T4,Lista!A$4:D$35,3,FALSE),1)</f>
        <v>1</v>
      </c>
      <c r="AB4" s="116">
        <f>IFERROR(VLOOKUP(T4,Lista!A$4:E$35,5,FALSE),1)</f>
        <v>1</v>
      </c>
      <c r="AC4" s="117" t="str">
        <f t="shared" ref="AC4:AC67" si="9">IF(S4="INM","",IF(Z4="L","Baixa",IF(Z4="A","Média",IF(Z4="","","Alta"))))</f>
        <v/>
      </c>
      <c r="AD4" s="117">
        <f t="shared" ref="AD4:AD67" si="10">IF(OR(ISBLANK(R4),R4="NOK"),0,IF(S4="INM",AA4*W4,IF(S4="ALI",IF(Z4="L",7,IF(Z4="A",10,15)),IF(S4="AIE",IF(Z4="L",5,IF(Z4="A",7,10)),IF(S4="SE",IF(Z4="L",4,IF(Z4="A",5,7)),IF(OR(S4="EE",S4="CE"),IF(Z4="L",3,IF(Z4="A",4,6))))))))</f>
        <v>0</v>
      </c>
      <c r="AE4" s="117">
        <f t="shared" ref="AE4:AE67" si="11">IF(R4="NOK",0,IF(S4="INM",(1*AA4)*W4,AD4*AA4))</f>
        <v>0</v>
      </c>
      <c r="AF4" s="36"/>
      <c r="AG4" s="95" t="s">
        <v>174</v>
      </c>
      <c r="AH4" s="36"/>
    </row>
    <row r="5" spans="1:34" x14ac:dyDescent="0.25">
      <c r="A5" s="130">
        <v>3</v>
      </c>
      <c r="B5" s="123"/>
      <c r="C5" s="115"/>
      <c r="D5" s="115"/>
      <c r="E5" s="115"/>
      <c r="F5" s="115"/>
      <c r="G5" s="115"/>
      <c r="H5" s="116" t="str">
        <f t="shared" si="0"/>
        <v/>
      </c>
      <c r="I5" s="116" t="str">
        <f t="shared" si="4"/>
        <v>0</v>
      </c>
      <c r="J5" s="116" t="str">
        <f t="shared" si="1"/>
        <v/>
      </c>
      <c r="K5" s="116">
        <f>IFERROR(VLOOKUP(D5,Lista!A$4:D$35,3,FALSE),1)</f>
        <v>1</v>
      </c>
      <c r="L5" s="116">
        <f>IFERROR(VLOOKUP(D5,Lista!A$4:E$35,5,FALSE),1)</f>
        <v>1</v>
      </c>
      <c r="M5" s="131" t="str">
        <f t="shared" si="5"/>
        <v/>
      </c>
      <c r="N5" s="131">
        <f t="shared" si="6"/>
        <v>0</v>
      </c>
      <c r="O5" s="131">
        <f t="shared" si="7"/>
        <v>0</v>
      </c>
      <c r="P5" s="123"/>
      <c r="Q5" s="95" t="s">
        <v>174</v>
      </c>
      <c r="R5" s="86"/>
      <c r="S5" s="115"/>
      <c r="T5" s="115"/>
      <c r="U5" s="115"/>
      <c r="V5" s="115"/>
      <c r="W5" s="115"/>
      <c r="X5" s="116" t="str">
        <f t="shared" si="2"/>
        <v/>
      </c>
      <c r="Y5" s="116" t="str">
        <f t="shared" si="8"/>
        <v>0</v>
      </c>
      <c r="Z5" s="116" t="str">
        <f t="shared" si="3"/>
        <v/>
      </c>
      <c r="AA5" s="116">
        <f>IFERROR(VLOOKUP(T5,Lista!A$4:D$35,3,FALSE),1)</f>
        <v>1</v>
      </c>
      <c r="AB5" s="116">
        <f>IFERROR(VLOOKUP(T5,Lista!A$4:E$35,5,FALSE),1)</f>
        <v>1</v>
      </c>
      <c r="AC5" s="117" t="str">
        <f t="shared" si="9"/>
        <v/>
      </c>
      <c r="AD5" s="117">
        <f t="shared" si="10"/>
        <v>0</v>
      </c>
      <c r="AE5" s="117">
        <f t="shared" si="11"/>
        <v>0</v>
      </c>
      <c r="AF5" s="36"/>
      <c r="AG5" s="95" t="s">
        <v>174</v>
      </c>
      <c r="AH5" s="36"/>
    </row>
    <row r="6" spans="1:34" x14ac:dyDescent="0.25">
      <c r="A6" s="130">
        <v>4</v>
      </c>
      <c r="B6" s="123"/>
      <c r="C6" s="115"/>
      <c r="D6" s="115"/>
      <c r="E6" s="115"/>
      <c r="F6" s="115"/>
      <c r="G6" s="115"/>
      <c r="H6" s="116" t="str">
        <f t="shared" si="0"/>
        <v/>
      </c>
      <c r="I6" s="116" t="str">
        <f t="shared" si="4"/>
        <v>0</v>
      </c>
      <c r="J6" s="116" t="str">
        <f t="shared" si="1"/>
        <v/>
      </c>
      <c r="K6" s="116">
        <f>IFERROR(VLOOKUP(D6,Lista!A$4:D$35,3,FALSE),1)</f>
        <v>1</v>
      </c>
      <c r="L6" s="116">
        <f>IFERROR(VLOOKUP(D6,Lista!A$4:E$35,5,FALSE),1)</f>
        <v>1</v>
      </c>
      <c r="M6" s="131" t="str">
        <f t="shared" si="5"/>
        <v/>
      </c>
      <c r="N6" s="131">
        <f t="shared" si="6"/>
        <v>0</v>
      </c>
      <c r="O6" s="131">
        <f t="shared" si="7"/>
        <v>0</v>
      </c>
      <c r="P6" s="123"/>
      <c r="Q6" s="95" t="s">
        <v>174</v>
      </c>
      <c r="R6" s="86"/>
      <c r="S6" s="115"/>
      <c r="T6" s="115"/>
      <c r="U6" s="115"/>
      <c r="V6" s="115"/>
      <c r="W6" s="115"/>
      <c r="X6" s="116" t="str">
        <f t="shared" si="2"/>
        <v/>
      </c>
      <c r="Y6" s="116" t="str">
        <f t="shared" si="8"/>
        <v>0</v>
      </c>
      <c r="Z6" s="116" t="str">
        <f t="shared" si="3"/>
        <v/>
      </c>
      <c r="AA6" s="116">
        <f>IFERROR(VLOOKUP(T6,Lista!A$4:D$35,3,FALSE),1)</f>
        <v>1</v>
      </c>
      <c r="AB6" s="116">
        <f>IFERROR(VLOOKUP(T6,Lista!A$4:E$35,5,FALSE),1)</f>
        <v>1</v>
      </c>
      <c r="AC6" s="117" t="str">
        <f t="shared" si="9"/>
        <v/>
      </c>
      <c r="AD6" s="117">
        <f t="shared" si="10"/>
        <v>0</v>
      </c>
      <c r="AE6" s="117">
        <f t="shared" si="11"/>
        <v>0</v>
      </c>
      <c r="AF6" s="36"/>
      <c r="AG6" s="95" t="s">
        <v>174</v>
      </c>
      <c r="AH6" s="36"/>
    </row>
    <row r="7" spans="1:34" x14ac:dyDescent="0.25">
      <c r="A7" s="130">
        <v>5</v>
      </c>
      <c r="B7" s="123"/>
      <c r="C7" s="115"/>
      <c r="D7" s="115"/>
      <c r="E7" s="115"/>
      <c r="F7" s="115"/>
      <c r="G7" s="115"/>
      <c r="H7" s="116" t="str">
        <f t="shared" si="0"/>
        <v/>
      </c>
      <c r="I7" s="116" t="str">
        <f t="shared" si="4"/>
        <v>0</v>
      </c>
      <c r="J7" s="116" t="str">
        <f t="shared" si="1"/>
        <v/>
      </c>
      <c r="K7" s="116">
        <f>IFERROR(VLOOKUP(D7,Lista!A$4:D$35,3,FALSE),1)</f>
        <v>1</v>
      </c>
      <c r="L7" s="116">
        <f>IFERROR(VLOOKUP(D7,Lista!A$4:E$35,5,FALSE),1)</f>
        <v>1</v>
      </c>
      <c r="M7" s="131" t="str">
        <f t="shared" si="5"/>
        <v/>
      </c>
      <c r="N7" s="131">
        <f t="shared" si="6"/>
        <v>0</v>
      </c>
      <c r="O7" s="131">
        <f t="shared" si="7"/>
        <v>0</v>
      </c>
      <c r="P7" s="123"/>
      <c r="Q7" s="95" t="s">
        <v>174</v>
      </c>
      <c r="R7" s="86"/>
      <c r="S7" s="115"/>
      <c r="T7" s="115"/>
      <c r="U7" s="115"/>
      <c r="V7" s="115"/>
      <c r="W7" s="115"/>
      <c r="X7" s="116" t="str">
        <f t="shared" si="2"/>
        <v/>
      </c>
      <c r="Y7" s="116" t="str">
        <f t="shared" si="8"/>
        <v>0</v>
      </c>
      <c r="Z7" s="116" t="str">
        <f t="shared" si="3"/>
        <v/>
      </c>
      <c r="AA7" s="116">
        <f>IFERROR(VLOOKUP(T7,Lista!A$4:D$35,3,FALSE),1)</f>
        <v>1</v>
      </c>
      <c r="AB7" s="116">
        <f>IFERROR(VLOOKUP(T7,Lista!A$4:E$35,5,FALSE),1)</f>
        <v>1</v>
      </c>
      <c r="AC7" s="117" t="str">
        <f t="shared" si="9"/>
        <v/>
      </c>
      <c r="AD7" s="117">
        <f t="shared" si="10"/>
        <v>0</v>
      </c>
      <c r="AE7" s="117">
        <f t="shared" si="11"/>
        <v>0</v>
      </c>
      <c r="AF7" s="36"/>
      <c r="AG7" s="95" t="s">
        <v>174</v>
      </c>
      <c r="AH7" s="36"/>
    </row>
    <row r="8" spans="1:34" x14ac:dyDescent="0.25">
      <c r="A8" s="130">
        <v>6</v>
      </c>
      <c r="B8" s="123"/>
      <c r="C8" s="115"/>
      <c r="D8" s="115"/>
      <c r="E8" s="115"/>
      <c r="F8" s="115"/>
      <c r="G8" s="115"/>
      <c r="H8" s="116" t="str">
        <f t="shared" si="0"/>
        <v/>
      </c>
      <c r="I8" s="116" t="str">
        <f t="shared" si="4"/>
        <v>0</v>
      </c>
      <c r="J8" s="116" t="str">
        <f t="shared" si="1"/>
        <v/>
      </c>
      <c r="K8" s="116">
        <f>IFERROR(VLOOKUP(D8,Lista!A$4:D$35,3,FALSE),1)</f>
        <v>1</v>
      </c>
      <c r="L8" s="116">
        <f>IFERROR(VLOOKUP(D8,Lista!A$4:E$35,5,FALSE),1)</f>
        <v>1</v>
      </c>
      <c r="M8" s="131" t="str">
        <f t="shared" si="5"/>
        <v/>
      </c>
      <c r="N8" s="131">
        <f t="shared" si="6"/>
        <v>0</v>
      </c>
      <c r="O8" s="131">
        <f t="shared" si="7"/>
        <v>0</v>
      </c>
      <c r="P8" s="123"/>
      <c r="Q8" s="95" t="s">
        <v>174</v>
      </c>
      <c r="R8" s="86"/>
      <c r="S8" s="115"/>
      <c r="T8" s="115"/>
      <c r="U8" s="115"/>
      <c r="V8" s="115"/>
      <c r="W8" s="115"/>
      <c r="X8" s="116" t="str">
        <f t="shared" si="2"/>
        <v/>
      </c>
      <c r="Y8" s="116" t="str">
        <f t="shared" si="8"/>
        <v>0</v>
      </c>
      <c r="Z8" s="116" t="str">
        <f t="shared" si="3"/>
        <v/>
      </c>
      <c r="AA8" s="116">
        <f>IFERROR(VLOOKUP(T8,Lista!A$4:D$35,3,FALSE),1)</f>
        <v>1</v>
      </c>
      <c r="AB8" s="116">
        <f>IFERROR(VLOOKUP(T8,Lista!A$4:E$35,5,FALSE),1)</f>
        <v>1</v>
      </c>
      <c r="AC8" s="117" t="str">
        <f t="shared" si="9"/>
        <v/>
      </c>
      <c r="AD8" s="117">
        <f t="shared" si="10"/>
        <v>0</v>
      </c>
      <c r="AE8" s="117">
        <f t="shared" si="11"/>
        <v>0</v>
      </c>
      <c r="AF8" s="36"/>
      <c r="AG8" s="95" t="s">
        <v>174</v>
      </c>
      <c r="AH8" s="36"/>
    </row>
    <row r="9" spans="1:34" x14ac:dyDescent="0.25">
      <c r="A9" s="130">
        <v>7</v>
      </c>
      <c r="B9" s="123"/>
      <c r="C9" s="115"/>
      <c r="D9" s="115"/>
      <c r="E9" s="115"/>
      <c r="F9" s="115"/>
      <c r="G9" s="115"/>
      <c r="H9" s="116" t="str">
        <f t="shared" si="0"/>
        <v/>
      </c>
      <c r="I9" s="116" t="str">
        <f t="shared" si="4"/>
        <v>0</v>
      </c>
      <c r="J9" s="116" t="str">
        <f t="shared" si="1"/>
        <v/>
      </c>
      <c r="K9" s="116">
        <f>IFERROR(VLOOKUP(D9,Lista!A$4:D$35,3,FALSE),1)</f>
        <v>1</v>
      </c>
      <c r="L9" s="116">
        <f>IFERROR(VLOOKUP(D9,Lista!A$4:E$35,5,FALSE),1)</f>
        <v>1</v>
      </c>
      <c r="M9" s="131" t="str">
        <f t="shared" si="5"/>
        <v/>
      </c>
      <c r="N9" s="131">
        <f t="shared" si="6"/>
        <v>0</v>
      </c>
      <c r="O9" s="131">
        <f t="shared" si="7"/>
        <v>0</v>
      </c>
      <c r="P9" s="123"/>
      <c r="Q9" s="95" t="s">
        <v>174</v>
      </c>
      <c r="R9" s="86"/>
      <c r="S9" s="115"/>
      <c r="T9" s="115"/>
      <c r="U9" s="115"/>
      <c r="V9" s="115"/>
      <c r="W9" s="115"/>
      <c r="X9" s="116" t="str">
        <f t="shared" si="2"/>
        <v/>
      </c>
      <c r="Y9" s="116" t="str">
        <f t="shared" si="8"/>
        <v>0</v>
      </c>
      <c r="Z9" s="116" t="str">
        <f t="shared" si="3"/>
        <v/>
      </c>
      <c r="AA9" s="116">
        <f>IFERROR(VLOOKUP(T9,Lista!A$4:D$35,3,FALSE),1)</f>
        <v>1</v>
      </c>
      <c r="AB9" s="116">
        <f>IFERROR(VLOOKUP(T9,Lista!A$4:E$35,5,FALSE),1)</f>
        <v>1</v>
      </c>
      <c r="AC9" s="117" t="str">
        <f t="shared" si="9"/>
        <v/>
      </c>
      <c r="AD9" s="117">
        <f t="shared" si="10"/>
        <v>0</v>
      </c>
      <c r="AE9" s="117">
        <f t="shared" si="11"/>
        <v>0</v>
      </c>
      <c r="AF9" s="36"/>
      <c r="AG9" s="95" t="s">
        <v>174</v>
      </c>
      <c r="AH9" s="36"/>
    </row>
    <row r="10" spans="1:34" x14ac:dyDescent="0.25">
      <c r="A10" s="130">
        <v>8</v>
      </c>
      <c r="B10" s="123"/>
      <c r="C10" s="115"/>
      <c r="D10" s="115"/>
      <c r="E10" s="115"/>
      <c r="F10" s="115"/>
      <c r="G10" s="115"/>
      <c r="H10" s="116" t="str">
        <f t="shared" si="0"/>
        <v/>
      </c>
      <c r="I10" s="116" t="str">
        <f t="shared" si="4"/>
        <v>0</v>
      </c>
      <c r="J10" s="116" t="str">
        <f t="shared" si="1"/>
        <v/>
      </c>
      <c r="K10" s="116">
        <f>IFERROR(VLOOKUP(D10,Lista!A$4:D$35,3,FALSE),1)</f>
        <v>1</v>
      </c>
      <c r="L10" s="116">
        <f>IFERROR(VLOOKUP(D10,Lista!A$4:E$35,5,FALSE),1)</f>
        <v>1</v>
      </c>
      <c r="M10" s="131" t="str">
        <f t="shared" si="5"/>
        <v/>
      </c>
      <c r="N10" s="131">
        <f t="shared" si="6"/>
        <v>0</v>
      </c>
      <c r="O10" s="131">
        <f t="shared" si="7"/>
        <v>0</v>
      </c>
      <c r="P10" s="123"/>
      <c r="Q10" s="95" t="s">
        <v>174</v>
      </c>
      <c r="R10" s="86"/>
      <c r="S10" s="115"/>
      <c r="T10" s="115"/>
      <c r="U10" s="115"/>
      <c r="V10" s="115"/>
      <c r="W10" s="115"/>
      <c r="X10" s="116" t="str">
        <f t="shared" si="2"/>
        <v/>
      </c>
      <c r="Y10" s="116" t="str">
        <f t="shared" si="8"/>
        <v>0</v>
      </c>
      <c r="Z10" s="116" t="str">
        <f t="shared" si="3"/>
        <v/>
      </c>
      <c r="AA10" s="116">
        <f>IFERROR(VLOOKUP(T10,Lista!A$4:D$35,3,FALSE),1)</f>
        <v>1</v>
      </c>
      <c r="AB10" s="116">
        <f>IFERROR(VLOOKUP(T10,Lista!A$4:E$35,5,FALSE),1)</f>
        <v>1</v>
      </c>
      <c r="AC10" s="117" t="str">
        <f t="shared" si="9"/>
        <v/>
      </c>
      <c r="AD10" s="117">
        <f t="shared" si="10"/>
        <v>0</v>
      </c>
      <c r="AE10" s="117">
        <f t="shared" si="11"/>
        <v>0</v>
      </c>
      <c r="AF10" s="36"/>
      <c r="AG10" s="95" t="s">
        <v>174</v>
      </c>
      <c r="AH10" s="36"/>
    </row>
    <row r="11" spans="1:34" x14ac:dyDescent="0.25">
      <c r="A11" s="130">
        <v>9</v>
      </c>
      <c r="B11" s="123"/>
      <c r="C11" s="115"/>
      <c r="D11" s="115"/>
      <c r="E11" s="115"/>
      <c r="F11" s="115"/>
      <c r="G11" s="115"/>
      <c r="H11" s="116" t="str">
        <f t="shared" si="0"/>
        <v/>
      </c>
      <c r="I11" s="116" t="str">
        <f t="shared" si="4"/>
        <v>0</v>
      </c>
      <c r="J11" s="116" t="str">
        <f t="shared" si="1"/>
        <v/>
      </c>
      <c r="K11" s="116">
        <f>IFERROR(VLOOKUP(D11,Lista!A$4:D$35,3,FALSE),1)</f>
        <v>1</v>
      </c>
      <c r="L11" s="116">
        <f>IFERROR(VLOOKUP(D11,Lista!A$4:E$35,5,FALSE),1)</f>
        <v>1</v>
      </c>
      <c r="M11" s="131" t="str">
        <f t="shared" si="5"/>
        <v/>
      </c>
      <c r="N11" s="131">
        <f t="shared" si="6"/>
        <v>0</v>
      </c>
      <c r="O11" s="131">
        <f t="shared" si="7"/>
        <v>0</v>
      </c>
      <c r="P11" s="123"/>
      <c r="Q11" s="95" t="s">
        <v>174</v>
      </c>
      <c r="R11" s="86"/>
      <c r="S11" s="115"/>
      <c r="T11" s="115"/>
      <c r="U11" s="115"/>
      <c r="V11" s="115"/>
      <c r="W11" s="115"/>
      <c r="X11" s="116" t="str">
        <f t="shared" si="2"/>
        <v/>
      </c>
      <c r="Y11" s="116" t="str">
        <f t="shared" si="8"/>
        <v>0</v>
      </c>
      <c r="Z11" s="116" t="str">
        <f t="shared" si="3"/>
        <v/>
      </c>
      <c r="AA11" s="116">
        <f>IFERROR(VLOOKUP(T11,Lista!A$4:D$35,3,FALSE),1)</f>
        <v>1</v>
      </c>
      <c r="AB11" s="116">
        <f>IFERROR(VLOOKUP(T11,Lista!A$4:E$35,5,FALSE),1)</f>
        <v>1</v>
      </c>
      <c r="AC11" s="117" t="str">
        <f t="shared" si="9"/>
        <v/>
      </c>
      <c r="AD11" s="117">
        <f t="shared" si="10"/>
        <v>0</v>
      </c>
      <c r="AE11" s="117">
        <f t="shared" si="11"/>
        <v>0</v>
      </c>
      <c r="AF11" s="36"/>
      <c r="AG11" s="95" t="s">
        <v>174</v>
      </c>
      <c r="AH11" s="36"/>
    </row>
    <row r="12" spans="1:34" x14ac:dyDescent="0.25">
      <c r="A12" s="130">
        <v>10</v>
      </c>
      <c r="B12" s="123"/>
      <c r="C12" s="115"/>
      <c r="D12" s="115"/>
      <c r="E12" s="115"/>
      <c r="F12" s="115"/>
      <c r="G12" s="115"/>
      <c r="H12" s="116" t="str">
        <f t="shared" si="0"/>
        <v/>
      </c>
      <c r="I12" s="116" t="str">
        <f t="shared" si="4"/>
        <v>0</v>
      </c>
      <c r="J12" s="116" t="str">
        <f t="shared" si="1"/>
        <v/>
      </c>
      <c r="K12" s="116">
        <f>IFERROR(VLOOKUP(D12,Lista!A$4:D$35,3,FALSE),1)</f>
        <v>1</v>
      </c>
      <c r="L12" s="116">
        <f>IFERROR(VLOOKUP(D12,Lista!A$4:E$35,5,FALSE),1)</f>
        <v>1</v>
      </c>
      <c r="M12" s="131" t="str">
        <f t="shared" si="5"/>
        <v/>
      </c>
      <c r="N12" s="131">
        <f t="shared" si="6"/>
        <v>0</v>
      </c>
      <c r="O12" s="131">
        <f t="shared" si="7"/>
        <v>0</v>
      </c>
      <c r="P12" s="123"/>
      <c r="Q12" s="95" t="s">
        <v>174</v>
      </c>
      <c r="R12" s="86"/>
      <c r="S12" s="115"/>
      <c r="T12" s="115"/>
      <c r="U12" s="115"/>
      <c r="V12" s="115"/>
      <c r="W12" s="115"/>
      <c r="X12" s="116" t="str">
        <f t="shared" si="2"/>
        <v/>
      </c>
      <c r="Y12" s="116" t="str">
        <f t="shared" si="8"/>
        <v>0</v>
      </c>
      <c r="Z12" s="116" t="str">
        <f t="shared" si="3"/>
        <v/>
      </c>
      <c r="AA12" s="116">
        <f>IFERROR(VLOOKUP(T12,Lista!A$4:D$35,3,FALSE),1)</f>
        <v>1</v>
      </c>
      <c r="AB12" s="116">
        <f>IFERROR(VLOOKUP(T12,Lista!A$4:E$35,5,FALSE),1)</f>
        <v>1</v>
      </c>
      <c r="AC12" s="117" t="str">
        <f t="shared" si="9"/>
        <v/>
      </c>
      <c r="AD12" s="117">
        <f t="shared" si="10"/>
        <v>0</v>
      </c>
      <c r="AE12" s="117">
        <f t="shared" si="11"/>
        <v>0</v>
      </c>
      <c r="AF12" s="36"/>
      <c r="AG12" s="95" t="s">
        <v>174</v>
      </c>
      <c r="AH12" s="36"/>
    </row>
    <row r="13" spans="1:34" x14ac:dyDescent="0.25">
      <c r="A13" s="130">
        <v>11</v>
      </c>
      <c r="B13" s="123"/>
      <c r="C13" s="115"/>
      <c r="D13" s="115"/>
      <c r="E13" s="115"/>
      <c r="F13" s="115"/>
      <c r="G13" s="115"/>
      <c r="H13" s="116" t="str">
        <f t="shared" si="0"/>
        <v/>
      </c>
      <c r="I13" s="116" t="str">
        <f t="shared" si="4"/>
        <v>0</v>
      </c>
      <c r="J13" s="116" t="str">
        <f t="shared" si="1"/>
        <v/>
      </c>
      <c r="K13" s="116">
        <f>IFERROR(VLOOKUP(D13,Lista!A$4:D$35,3,FALSE),1)</f>
        <v>1</v>
      </c>
      <c r="L13" s="116">
        <f>IFERROR(VLOOKUP(D13,Lista!A$4:E$35,5,FALSE),1)</f>
        <v>1</v>
      </c>
      <c r="M13" s="131" t="str">
        <f t="shared" si="5"/>
        <v/>
      </c>
      <c r="N13" s="131">
        <f t="shared" si="6"/>
        <v>0</v>
      </c>
      <c r="O13" s="131">
        <f t="shared" si="7"/>
        <v>0</v>
      </c>
      <c r="P13" s="123"/>
      <c r="Q13" s="95" t="s">
        <v>174</v>
      </c>
      <c r="R13" s="86"/>
      <c r="S13" s="115"/>
      <c r="T13" s="115"/>
      <c r="U13" s="115"/>
      <c r="V13" s="115"/>
      <c r="W13" s="115"/>
      <c r="X13" s="116" t="str">
        <f t="shared" si="2"/>
        <v/>
      </c>
      <c r="Y13" s="116" t="str">
        <f t="shared" si="8"/>
        <v>0</v>
      </c>
      <c r="Z13" s="116" t="str">
        <f t="shared" si="3"/>
        <v/>
      </c>
      <c r="AA13" s="116">
        <f>IFERROR(VLOOKUP(T13,Lista!A$4:D$35,3,FALSE),1)</f>
        <v>1</v>
      </c>
      <c r="AB13" s="116">
        <f>IFERROR(VLOOKUP(T13,Lista!A$4:E$35,5,FALSE),1)</f>
        <v>1</v>
      </c>
      <c r="AC13" s="117" t="str">
        <f t="shared" si="9"/>
        <v/>
      </c>
      <c r="AD13" s="117">
        <f t="shared" si="10"/>
        <v>0</v>
      </c>
      <c r="AE13" s="117">
        <f t="shared" si="11"/>
        <v>0</v>
      </c>
      <c r="AF13" s="36"/>
      <c r="AG13" s="95" t="s">
        <v>174</v>
      </c>
      <c r="AH13" s="36"/>
    </row>
    <row r="14" spans="1:34" x14ac:dyDescent="0.25">
      <c r="A14" s="130">
        <v>12</v>
      </c>
      <c r="B14" s="123"/>
      <c r="C14" s="115"/>
      <c r="D14" s="115"/>
      <c r="E14" s="115"/>
      <c r="F14" s="115"/>
      <c r="G14" s="115"/>
      <c r="H14" s="116" t="str">
        <f t="shared" si="0"/>
        <v/>
      </c>
      <c r="I14" s="116" t="str">
        <f t="shared" si="4"/>
        <v>0</v>
      </c>
      <c r="J14" s="116" t="str">
        <f t="shared" si="1"/>
        <v/>
      </c>
      <c r="K14" s="116">
        <f>IFERROR(VLOOKUP(D14,Lista!A$4:D$35,3,FALSE),1)</f>
        <v>1</v>
      </c>
      <c r="L14" s="116">
        <f>IFERROR(VLOOKUP(D14,Lista!A$4:E$35,5,FALSE),1)</f>
        <v>1</v>
      </c>
      <c r="M14" s="131" t="str">
        <f t="shared" si="5"/>
        <v/>
      </c>
      <c r="N14" s="131">
        <f t="shared" si="6"/>
        <v>0</v>
      </c>
      <c r="O14" s="131">
        <f t="shared" si="7"/>
        <v>0</v>
      </c>
      <c r="P14" s="123"/>
      <c r="Q14" s="95" t="s">
        <v>174</v>
      </c>
      <c r="R14" s="86"/>
      <c r="S14" s="115"/>
      <c r="T14" s="115"/>
      <c r="U14" s="115"/>
      <c r="V14" s="115"/>
      <c r="W14" s="115"/>
      <c r="X14" s="116" t="str">
        <f t="shared" si="2"/>
        <v/>
      </c>
      <c r="Y14" s="116" t="str">
        <f t="shared" si="8"/>
        <v>0</v>
      </c>
      <c r="Z14" s="116" t="str">
        <f t="shared" si="3"/>
        <v/>
      </c>
      <c r="AA14" s="116">
        <f>IFERROR(VLOOKUP(T14,Lista!A$4:D$35,3,FALSE),1)</f>
        <v>1</v>
      </c>
      <c r="AB14" s="116">
        <f>IFERROR(VLOOKUP(T14,Lista!A$4:E$35,5,FALSE),1)</f>
        <v>1</v>
      </c>
      <c r="AC14" s="117" t="str">
        <f t="shared" si="9"/>
        <v/>
      </c>
      <c r="AD14" s="117">
        <f t="shared" si="10"/>
        <v>0</v>
      </c>
      <c r="AE14" s="117">
        <f t="shared" si="11"/>
        <v>0</v>
      </c>
      <c r="AF14" s="36"/>
      <c r="AG14" s="95" t="s">
        <v>174</v>
      </c>
      <c r="AH14" s="36"/>
    </row>
    <row r="15" spans="1:34" x14ac:dyDescent="0.25">
      <c r="A15" s="130">
        <v>13</v>
      </c>
      <c r="B15" s="123"/>
      <c r="C15" s="115"/>
      <c r="D15" s="115"/>
      <c r="E15" s="115"/>
      <c r="F15" s="115"/>
      <c r="G15" s="115"/>
      <c r="H15" s="116" t="str">
        <f t="shared" si="0"/>
        <v/>
      </c>
      <c r="I15" s="116" t="str">
        <f t="shared" si="4"/>
        <v>0</v>
      </c>
      <c r="J15" s="116" t="str">
        <f t="shared" si="1"/>
        <v/>
      </c>
      <c r="K15" s="116">
        <f>IFERROR(VLOOKUP(D15,Lista!A$4:D$35,3,FALSE),1)</f>
        <v>1</v>
      </c>
      <c r="L15" s="116">
        <f>IFERROR(VLOOKUP(D15,Lista!A$4:E$35,5,FALSE),1)</f>
        <v>1</v>
      </c>
      <c r="M15" s="131" t="str">
        <f t="shared" si="5"/>
        <v/>
      </c>
      <c r="N15" s="131">
        <f t="shared" si="6"/>
        <v>0</v>
      </c>
      <c r="O15" s="131">
        <f t="shared" si="7"/>
        <v>0</v>
      </c>
      <c r="P15" s="123"/>
      <c r="Q15" s="95" t="s">
        <v>174</v>
      </c>
      <c r="R15" s="86"/>
      <c r="S15" s="115"/>
      <c r="T15" s="115"/>
      <c r="U15" s="115"/>
      <c r="V15" s="115"/>
      <c r="W15" s="115"/>
      <c r="X15" s="116" t="str">
        <f t="shared" si="2"/>
        <v/>
      </c>
      <c r="Y15" s="116" t="str">
        <f t="shared" si="8"/>
        <v>0</v>
      </c>
      <c r="Z15" s="116" t="str">
        <f t="shared" si="3"/>
        <v/>
      </c>
      <c r="AA15" s="116">
        <f>IFERROR(VLOOKUP(T15,Lista!A$4:D$35,3,FALSE),1)</f>
        <v>1</v>
      </c>
      <c r="AB15" s="116">
        <f>IFERROR(VLOOKUP(T15,Lista!A$4:E$35,5,FALSE),1)</f>
        <v>1</v>
      </c>
      <c r="AC15" s="117" t="str">
        <f t="shared" si="9"/>
        <v/>
      </c>
      <c r="AD15" s="117">
        <f t="shared" si="10"/>
        <v>0</v>
      </c>
      <c r="AE15" s="117">
        <f t="shared" si="11"/>
        <v>0</v>
      </c>
      <c r="AF15" s="36"/>
      <c r="AG15" s="95" t="s">
        <v>174</v>
      </c>
      <c r="AH15" s="36"/>
    </row>
    <row r="16" spans="1:34" x14ac:dyDescent="0.25">
      <c r="A16" s="130">
        <v>14</v>
      </c>
      <c r="B16" s="123"/>
      <c r="C16" s="115"/>
      <c r="D16" s="115"/>
      <c r="E16" s="115"/>
      <c r="F16" s="115"/>
      <c r="G16" s="115"/>
      <c r="H16" s="116" t="str">
        <f t="shared" si="0"/>
        <v/>
      </c>
      <c r="I16" s="116" t="str">
        <f t="shared" si="4"/>
        <v>0</v>
      </c>
      <c r="J16" s="116" t="str">
        <f t="shared" si="1"/>
        <v/>
      </c>
      <c r="K16" s="116">
        <f>IFERROR(VLOOKUP(D16,Lista!A$4:D$35,3,FALSE),1)</f>
        <v>1</v>
      </c>
      <c r="L16" s="116">
        <f>IFERROR(VLOOKUP(D16,Lista!A$4:E$35,5,FALSE),1)</f>
        <v>1</v>
      </c>
      <c r="M16" s="131" t="str">
        <f t="shared" si="5"/>
        <v/>
      </c>
      <c r="N16" s="131">
        <f t="shared" si="6"/>
        <v>0</v>
      </c>
      <c r="O16" s="131">
        <f t="shared" si="7"/>
        <v>0</v>
      </c>
      <c r="P16" s="123"/>
      <c r="Q16" s="95" t="s">
        <v>174</v>
      </c>
      <c r="R16" s="86"/>
      <c r="S16" s="115"/>
      <c r="T16" s="115"/>
      <c r="U16" s="115"/>
      <c r="V16" s="115"/>
      <c r="W16" s="115"/>
      <c r="X16" s="116" t="str">
        <f t="shared" si="2"/>
        <v/>
      </c>
      <c r="Y16" s="116" t="str">
        <f t="shared" si="8"/>
        <v>0</v>
      </c>
      <c r="Z16" s="116" t="str">
        <f t="shared" si="3"/>
        <v/>
      </c>
      <c r="AA16" s="116">
        <f>IFERROR(VLOOKUP(T16,Lista!A$4:D$35,3,FALSE),1)</f>
        <v>1</v>
      </c>
      <c r="AB16" s="116">
        <f>IFERROR(VLOOKUP(T16,Lista!A$4:E$35,5,FALSE),1)</f>
        <v>1</v>
      </c>
      <c r="AC16" s="117" t="str">
        <f t="shared" si="9"/>
        <v/>
      </c>
      <c r="AD16" s="117">
        <f t="shared" si="10"/>
        <v>0</v>
      </c>
      <c r="AE16" s="117">
        <f t="shared" si="11"/>
        <v>0</v>
      </c>
      <c r="AF16" s="36"/>
      <c r="AG16" s="95" t="s">
        <v>174</v>
      </c>
      <c r="AH16" s="36"/>
    </row>
    <row r="17" spans="1:34" x14ac:dyDescent="0.25">
      <c r="A17" s="130">
        <v>15</v>
      </c>
      <c r="B17" s="112"/>
      <c r="C17" s="115"/>
      <c r="D17" s="115"/>
      <c r="E17" s="115"/>
      <c r="F17" s="115"/>
      <c r="G17" s="115"/>
      <c r="H17" s="116" t="str">
        <f t="shared" si="0"/>
        <v/>
      </c>
      <c r="I17" s="116" t="str">
        <f t="shared" si="4"/>
        <v>0</v>
      </c>
      <c r="J17" s="116" t="str">
        <f t="shared" si="1"/>
        <v/>
      </c>
      <c r="K17" s="116">
        <f>IFERROR(VLOOKUP(D17,Lista!A$4:D$35,3,FALSE),1)</f>
        <v>1</v>
      </c>
      <c r="L17" s="116">
        <f>IFERROR(VLOOKUP(D17,Lista!A$4:E$35,5,FALSE),1)</f>
        <v>1</v>
      </c>
      <c r="M17" s="131" t="str">
        <f t="shared" si="5"/>
        <v/>
      </c>
      <c r="N17" s="131">
        <f t="shared" si="6"/>
        <v>0</v>
      </c>
      <c r="O17" s="131">
        <f t="shared" si="7"/>
        <v>0</v>
      </c>
      <c r="P17" s="123"/>
      <c r="Q17" s="95" t="s">
        <v>174</v>
      </c>
      <c r="R17" s="86"/>
      <c r="S17" s="115"/>
      <c r="T17" s="115"/>
      <c r="U17" s="115"/>
      <c r="V17" s="115"/>
      <c r="W17" s="115"/>
      <c r="X17" s="116" t="str">
        <f t="shared" si="2"/>
        <v/>
      </c>
      <c r="Y17" s="116" t="str">
        <f t="shared" si="8"/>
        <v>0</v>
      </c>
      <c r="Z17" s="116" t="str">
        <f t="shared" si="3"/>
        <v/>
      </c>
      <c r="AA17" s="116">
        <f>IFERROR(VLOOKUP(T17,Lista!A$4:D$35,3,FALSE),1)</f>
        <v>1</v>
      </c>
      <c r="AB17" s="116">
        <f>IFERROR(VLOOKUP(T17,Lista!A$4:E$35,5,FALSE),1)</f>
        <v>1</v>
      </c>
      <c r="AC17" s="117" t="str">
        <f t="shared" si="9"/>
        <v/>
      </c>
      <c r="AD17" s="117">
        <f t="shared" si="10"/>
        <v>0</v>
      </c>
      <c r="AE17" s="117">
        <f t="shared" si="11"/>
        <v>0</v>
      </c>
      <c r="AF17" s="36"/>
      <c r="AG17" s="95" t="s">
        <v>174</v>
      </c>
      <c r="AH17" s="36"/>
    </row>
    <row r="18" spans="1:34" x14ac:dyDescent="0.25">
      <c r="A18" s="130">
        <v>16</v>
      </c>
      <c r="B18" s="112"/>
      <c r="C18" s="115"/>
      <c r="D18" s="115"/>
      <c r="E18" s="115"/>
      <c r="F18" s="115"/>
      <c r="G18" s="115"/>
      <c r="H18" s="116" t="str">
        <f t="shared" si="0"/>
        <v/>
      </c>
      <c r="I18" s="116" t="str">
        <f t="shared" si="4"/>
        <v>0</v>
      </c>
      <c r="J18" s="116" t="str">
        <f t="shared" si="1"/>
        <v/>
      </c>
      <c r="K18" s="116">
        <f>IFERROR(VLOOKUP(D18,Lista!A$4:D$35,3,FALSE),1)</f>
        <v>1</v>
      </c>
      <c r="L18" s="116">
        <f>IFERROR(VLOOKUP(D18,Lista!A$4:E$35,5,FALSE),1)</f>
        <v>1</v>
      </c>
      <c r="M18" s="131" t="str">
        <f t="shared" si="5"/>
        <v/>
      </c>
      <c r="N18" s="131">
        <f t="shared" si="6"/>
        <v>0</v>
      </c>
      <c r="O18" s="131">
        <f t="shared" si="7"/>
        <v>0</v>
      </c>
      <c r="P18" s="123"/>
      <c r="Q18" s="95" t="s">
        <v>174</v>
      </c>
      <c r="R18" s="86"/>
      <c r="S18" s="115"/>
      <c r="T18" s="115"/>
      <c r="U18" s="115"/>
      <c r="V18" s="115"/>
      <c r="W18" s="115"/>
      <c r="X18" s="116" t="str">
        <f t="shared" si="2"/>
        <v/>
      </c>
      <c r="Y18" s="116" t="str">
        <f t="shared" si="8"/>
        <v>0</v>
      </c>
      <c r="Z18" s="116" t="str">
        <f t="shared" si="3"/>
        <v/>
      </c>
      <c r="AA18" s="116">
        <f>IFERROR(VLOOKUP(T18,Lista!A$4:D$35,3,FALSE),1)</f>
        <v>1</v>
      </c>
      <c r="AB18" s="116">
        <f>IFERROR(VLOOKUP(T18,Lista!A$4:E$35,5,FALSE),1)</f>
        <v>1</v>
      </c>
      <c r="AC18" s="117" t="str">
        <f t="shared" si="9"/>
        <v/>
      </c>
      <c r="AD18" s="117">
        <f t="shared" si="10"/>
        <v>0</v>
      </c>
      <c r="AE18" s="117">
        <f t="shared" si="11"/>
        <v>0</v>
      </c>
      <c r="AF18" s="36"/>
      <c r="AG18" s="95" t="s">
        <v>174</v>
      </c>
      <c r="AH18" s="36"/>
    </row>
    <row r="19" spans="1:34" x14ac:dyDescent="0.25">
      <c r="A19" s="130">
        <v>17</v>
      </c>
      <c r="B19" s="112"/>
      <c r="C19" s="115"/>
      <c r="D19" s="115"/>
      <c r="E19" s="115"/>
      <c r="F19" s="115"/>
      <c r="G19" s="115"/>
      <c r="H19" s="116" t="str">
        <f t="shared" si="0"/>
        <v/>
      </c>
      <c r="I19" s="116" t="str">
        <f t="shared" si="4"/>
        <v>0</v>
      </c>
      <c r="J19" s="116" t="str">
        <f t="shared" si="1"/>
        <v/>
      </c>
      <c r="K19" s="116">
        <f>IFERROR(VLOOKUP(D19,Lista!A$4:D$35,3,FALSE),1)</f>
        <v>1</v>
      </c>
      <c r="L19" s="116">
        <f>IFERROR(VLOOKUP(D19,Lista!A$4:E$35,5,FALSE),1)</f>
        <v>1</v>
      </c>
      <c r="M19" s="131" t="str">
        <f t="shared" si="5"/>
        <v/>
      </c>
      <c r="N19" s="131">
        <f t="shared" si="6"/>
        <v>0</v>
      </c>
      <c r="O19" s="131">
        <f t="shared" si="7"/>
        <v>0</v>
      </c>
      <c r="P19" s="123"/>
      <c r="Q19" s="95" t="s">
        <v>174</v>
      </c>
      <c r="R19" s="86"/>
      <c r="S19" s="115"/>
      <c r="T19" s="115"/>
      <c r="U19" s="115"/>
      <c r="V19" s="115"/>
      <c r="W19" s="115"/>
      <c r="X19" s="116" t="str">
        <f t="shared" si="2"/>
        <v/>
      </c>
      <c r="Y19" s="116" t="str">
        <f t="shared" si="8"/>
        <v>0</v>
      </c>
      <c r="Z19" s="116" t="str">
        <f t="shared" si="3"/>
        <v/>
      </c>
      <c r="AA19" s="116">
        <f>IFERROR(VLOOKUP(T19,Lista!A$4:D$35,3,FALSE),1)</f>
        <v>1</v>
      </c>
      <c r="AB19" s="116">
        <f>IFERROR(VLOOKUP(T19,Lista!A$4:E$35,5,FALSE),1)</f>
        <v>1</v>
      </c>
      <c r="AC19" s="117" t="str">
        <f t="shared" si="9"/>
        <v/>
      </c>
      <c r="AD19" s="117">
        <f t="shared" si="10"/>
        <v>0</v>
      </c>
      <c r="AE19" s="117">
        <f t="shared" si="11"/>
        <v>0</v>
      </c>
      <c r="AF19" s="36"/>
      <c r="AG19" s="95" t="s">
        <v>174</v>
      </c>
      <c r="AH19" s="36"/>
    </row>
    <row r="20" spans="1:34" x14ac:dyDescent="0.25">
      <c r="A20" s="130">
        <v>18</v>
      </c>
      <c r="B20" s="112"/>
      <c r="C20" s="115"/>
      <c r="D20" s="115"/>
      <c r="E20" s="115"/>
      <c r="F20" s="115"/>
      <c r="G20" s="115"/>
      <c r="H20" s="116" t="str">
        <f t="shared" si="0"/>
        <v/>
      </c>
      <c r="I20" s="116" t="str">
        <f t="shared" si="4"/>
        <v>0</v>
      </c>
      <c r="J20" s="116" t="str">
        <f t="shared" si="1"/>
        <v/>
      </c>
      <c r="K20" s="116">
        <f>IFERROR(VLOOKUP(D20,Lista!A$4:D$35,3,FALSE),1)</f>
        <v>1</v>
      </c>
      <c r="L20" s="116">
        <f>IFERROR(VLOOKUP(D20,Lista!A$4:E$35,5,FALSE),1)</f>
        <v>1</v>
      </c>
      <c r="M20" s="131" t="str">
        <f t="shared" si="5"/>
        <v/>
      </c>
      <c r="N20" s="131">
        <f t="shared" si="6"/>
        <v>0</v>
      </c>
      <c r="O20" s="131">
        <f t="shared" si="7"/>
        <v>0</v>
      </c>
      <c r="P20" s="123"/>
      <c r="Q20" s="95" t="s">
        <v>174</v>
      </c>
      <c r="R20" s="86"/>
      <c r="S20" s="115"/>
      <c r="T20" s="115"/>
      <c r="U20" s="115"/>
      <c r="V20" s="115"/>
      <c r="W20" s="115"/>
      <c r="X20" s="116" t="str">
        <f t="shared" si="2"/>
        <v/>
      </c>
      <c r="Y20" s="116" t="str">
        <f t="shared" si="8"/>
        <v>0</v>
      </c>
      <c r="Z20" s="116" t="str">
        <f t="shared" si="3"/>
        <v/>
      </c>
      <c r="AA20" s="116">
        <f>IFERROR(VLOOKUP(T20,Lista!A$4:D$35,3,FALSE),1)</f>
        <v>1</v>
      </c>
      <c r="AB20" s="116">
        <f>IFERROR(VLOOKUP(T20,Lista!A$4:E$35,5,FALSE),1)</f>
        <v>1</v>
      </c>
      <c r="AC20" s="117" t="str">
        <f t="shared" si="9"/>
        <v/>
      </c>
      <c r="AD20" s="117">
        <f t="shared" si="10"/>
        <v>0</v>
      </c>
      <c r="AE20" s="117">
        <f t="shared" si="11"/>
        <v>0</v>
      </c>
      <c r="AF20" s="36"/>
      <c r="AG20" s="95" t="s">
        <v>174</v>
      </c>
      <c r="AH20" s="36"/>
    </row>
    <row r="21" spans="1:34" x14ac:dyDescent="0.25">
      <c r="A21" s="130">
        <v>19</v>
      </c>
      <c r="B21" s="112"/>
      <c r="C21" s="115"/>
      <c r="D21" s="115"/>
      <c r="E21" s="115"/>
      <c r="F21" s="115"/>
      <c r="G21" s="115"/>
      <c r="H21" s="116" t="str">
        <f t="shared" si="0"/>
        <v/>
      </c>
      <c r="I21" s="116" t="str">
        <f t="shared" si="4"/>
        <v>0</v>
      </c>
      <c r="J21" s="116" t="str">
        <f t="shared" si="1"/>
        <v/>
      </c>
      <c r="K21" s="116">
        <f>IFERROR(VLOOKUP(D21,Lista!A$4:D$35,3,FALSE),1)</f>
        <v>1</v>
      </c>
      <c r="L21" s="116">
        <f>IFERROR(VLOOKUP(D21,Lista!A$4:E$35,5,FALSE),1)</f>
        <v>1</v>
      </c>
      <c r="M21" s="131" t="str">
        <f t="shared" si="5"/>
        <v/>
      </c>
      <c r="N21" s="131">
        <f t="shared" si="6"/>
        <v>0</v>
      </c>
      <c r="O21" s="131">
        <f t="shared" si="7"/>
        <v>0</v>
      </c>
      <c r="P21" s="123"/>
      <c r="Q21" s="95" t="s">
        <v>174</v>
      </c>
      <c r="R21" s="86"/>
      <c r="S21" s="115"/>
      <c r="T21" s="115"/>
      <c r="U21" s="115"/>
      <c r="V21" s="115"/>
      <c r="W21" s="115"/>
      <c r="X21" s="116" t="str">
        <f t="shared" si="2"/>
        <v/>
      </c>
      <c r="Y21" s="116" t="str">
        <f t="shared" si="8"/>
        <v>0</v>
      </c>
      <c r="Z21" s="116" t="str">
        <f t="shared" si="3"/>
        <v/>
      </c>
      <c r="AA21" s="116">
        <f>IFERROR(VLOOKUP(T21,Lista!A$4:D$35,3,FALSE),1)</f>
        <v>1</v>
      </c>
      <c r="AB21" s="116">
        <f>IFERROR(VLOOKUP(T21,Lista!A$4:E$35,5,FALSE),1)</f>
        <v>1</v>
      </c>
      <c r="AC21" s="117" t="str">
        <f t="shared" si="9"/>
        <v/>
      </c>
      <c r="AD21" s="117">
        <f t="shared" si="10"/>
        <v>0</v>
      </c>
      <c r="AE21" s="117">
        <f t="shared" si="11"/>
        <v>0</v>
      </c>
      <c r="AF21" s="36"/>
      <c r="AG21" s="95" t="s">
        <v>174</v>
      </c>
      <c r="AH21" s="36"/>
    </row>
    <row r="22" spans="1:34" x14ac:dyDescent="0.25">
      <c r="A22" s="130">
        <v>20</v>
      </c>
      <c r="B22" s="112"/>
      <c r="C22" s="115"/>
      <c r="D22" s="115"/>
      <c r="E22" s="115"/>
      <c r="F22" s="115"/>
      <c r="G22" s="115"/>
      <c r="H22" s="116" t="str">
        <f t="shared" si="0"/>
        <v/>
      </c>
      <c r="I22" s="116" t="str">
        <f t="shared" si="4"/>
        <v>0</v>
      </c>
      <c r="J22" s="116" t="str">
        <f t="shared" si="1"/>
        <v/>
      </c>
      <c r="K22" s="116">
        <f>IFERROR(VLOOKUP(D22,Lista!A$4:D$35,3,FALSE),1)</f>
        <v>1</v>
      </c>
      <c r="L22" s="116">
        <f>IFERROR(VLOOKUP(D22,Lista!A$4:E$35,5,FALSE),1)</f>
        <v>1</v>
      </c>
      <c r="M22" s="131" t="str">
        <f t="shared" si="5"/>
        <v/>
      </c>
      <c r="N22" s="131">
        <f t="shared" si="6"/>
        <v>0</v>
      </c>
      <c r="O22" s="131">
        <f t="shared" si="7"/>
        <v>0</v>
      </c>
      <c r="P22" s="123"/>
      <c r="Q22" s="95" t="s">
        <v>174</v>
      </c>
      <c r="R22" s="86"/>
      <c r="S22" s="115"/>
      <c r="T22" s="115"/>
      <c r="U22" s="115"/>
      <c r="V22" s="115"/>
      <c r="W22" s="115"/>
      <c r="X22" s="116" t="str">
        <f t="shared" si="2"/>
        <v/>
      </c>
      <c r="Y22" s="116" t="str">
        <f t="shared" si="8"/>
        <v>0</v>
      </c>
      <c r="Z22" s="116" t="str">
        <f t="shared" si="3"/>
        <v/>
      </c>
      <c r="AA22" s="116">
        <f>IFERROR(VLOOKUP(T22,Lista!A$4:D$35,3,FALSE),1)</f>
        <v>1</v>
      </c>
      <c r="AB22" s="116">
        <f>IFERROR(VLOOKUP(T22,Lista!A$4:E$35,5,FALSE),1)</f>
        <v>1</v>
      </c>
      <c r="AC22" s="117" t="str">
        <f t="shared" si="9"/>
        <v/>
      </c>
      <c r="AD22" s="117">
        <f t="shared" si="10"/>
        <v>0</v>
      </c>
      <c r="AE22" s="117">
        <f t="shared" si="11"/>
        <v>0</v>
      </c>
      <c r="AF22" s="36"/>
      <c r="AG22" s="95" t="s">
        <v>174</v>
      </c>
      <c r="AH22" s="36"/>
    </row>
    <row r="23" spans="1:34" x14ac:dyDescent="0.25">
      <c r="A23" s="130">
        <v>21</v>
      </c>
      <c r="B23" s="112"/>
      <c r="C23" s="115"/>
      <c r="D23" s="115"/>
      <c r="E23" s="115"/>
      <c r="F23" s="115"/>
      <c r="G23" s="115"/>
      <c r="H23" s="116" t="str">
        <f t="shared" si="0"/>
        <v/>
      </c>
      <c r="I23" s="116" t="str">
        <f t="shared" si="4"/>
        <v>0</v>
      </c>
      <c r="J23" s="116" t="str">
        <f t="shared" si="1"/>
        <v/>
      </c>
      <c r="K23" s="116">
        <f>IFERROR(VLOOKUP(D23,Lista!A$4:D$35,3,FALSE),1)</f>
        <v>1</v>
      </c>
      <c r="L23" s="116">
        <f>IFERROR(VLOOKUP(D23,Lista!A$4:E$35,5,FALSE),1)</f>
        <v>1</v>
      </c>
      <c r="M23" s="131" t="str">
        <f t="shared" si="5"/>
        <v/>
      </c>
      <c r="N23" s="131">
        <f t="shared" si="6"/>
        <v>0</v>
      </c>
      <c r="O23" s="131">
        <f t="shared" si="7"/>
        <v>0</v>
      </c>
      <c r="P23" s="123"/>
      <c r="Q23" s="95" t="s">
        <v>174</v>
      </c>
      <c r="R23" s="86"/>
      <c r="S23" s="115"/>
      <c r="T23" s="115"/>
      <c r="U23" s="115"/>
      <c r="V23" s="115"/>
      <c r="W23" s="115"/>
      <c r="X23" s="116" t="str">
        <f t="shared" si="2"/>
        <v/>
      </c>
      <c r="Y23" s="116" t="str">
        <f t="shared" si="8"/>
        <v>0</v>
      </c>
      <c r="Z23" s="116" t="str">
        <f t="shared" si="3"/>
        <v/>
      </c>
      <c r="AA23" s="116">
        <f>IFERROR(VLOOKUP(T23,Lista!A$4:D$35,3,FALSE),1)</f>
        <v>1</v>
      </c>
      <c r="AB23" s="116">
        <f>IFERROR(VLOOKUP(T23,Lista!A$4:E$35,5,FALSE),1)</f>
        <v>1</v>
      </c>
      <c r="AC23" s="117" t="str">
        <f t="shared" si="9"/>
        <v/>
      </c>
      <c r="AD23" s="117">
        <f t="shared" si="10"/>
        <v>0</v>
      </c>
      <c r="AE23" s="117">
        <f t="shared" si="11"/>
        <v>0</v>
      </c>
      <c r="AF23" s="36"/>
      <c r="AG23" s="95" t="s">
        <v>174</v>
      </c>
      <c r="AH23" s="36"/>
    </row>
    <row r="24" spans="1:34" x14ac:dyDescent="0.25">
      <c r="A24" s="130">
        <v>22</v>
      </c>
      <c r="B24" s="112"/>
      <c r="C24" s="115"/>
      <c r="D24" s="115"/>
      <c r="E24" s="115"/>
      <c r="F24" s="115"/>
      <c r="G24" s="115"/>
      <c r="H24" s="116" t="str">
        <f t="shared" si="0"/>
        <v/>
      </c>
      <c r="I24" s="116" t="str">
        <f t="shared" si="4"/>
        <v>0</v>
      </c>
      <c r="J24" s="116" t="str">
        <f t="shared" si="1"/>
        <v/>
      </c>
      <c r="K24" s="116">
        <f>IFERROR(VLOOKUP(D24,Lista!A$4:D$35,3,FALSE),1)</f>
        <v>1</v>
      </c>
      <c r="L24" s="116">
        <f>IFERROR(VLOOKUP(D24,Lista!A$4:E$35,5,FALSE),1)</f>
        <v>1</v>
      </c>
      <c r="M24" s="131" t="str">
        <f t="shared" si="5"/>
        <v/>
      </c>
      <c r="N24" s="131">
        <f t="shared" si="6"/>
        <v>0</v>
      </c>
      <c r="O24" s="131">
        <f t="shared" si="7"/>
        <v>0</v>
      </c>
      <c r="P24" s="123"/>
      <c r="Q24" s="95" t="s">
        <v>174</v>
      </c>
      <c r="R24" s="86"/>
      <c r="S24" s="115"/>
      <c r="T24" s="115"/>
      <c r="U24" s="115"/>
      <c r="V24" s="115"/>
      <c r="W24" s="115"/>
      <c r="X24" s="116" t="str">
        <f t="shared" si="2"/>
        <v/>
      </c>
      <c r="Y24" s="116" t="str">
        <f t="shared" si="8"/>
        <v>0</v>
      </c>
      <c r="Z24" s="116" t="str">
        <f t="shared" si="3"/>
        <v/>
      </c>
      <c r="AA24" s="116">
        <f>IFERROR(VLOOKUP(T24,Lista!A$4:D$35,3,FALSE),1)</f>
        <v>1</v>
      </c>
      <c r="AB24" s="116">
        <f>IFERROR(VLOOKUP(T24,Lista!A$4:E$35,5,FALSE),1)</f>
        <v>1</v>
      </c>
      <c r="AC24" s="117" t="str">
        <f t="shared" si="9"/>
        <v/>
      </c>
      <c r="AD24" s="117">
        <f t="shared" si="10"/>
        <v>0</v>
      </c>
      <c r="AE24" s="117">
        <f t="shared" si="11"/>
        <v>0</v>
      </c>
      <c r="AF24" s="36"/>
      <c r="AG24" s="95" t="s">
        <v>174</v>
      </c>
      <c r="AH24" s="36"/>
    </row>
    <row r="25" spans="1:34" x14ac:dyDescent="0.25">
      <c r="A25" s="130">
        <v>23</v>
      </c>
      <c r="B25" s="111"/>
      <c r="C25" s="115"/>
      <c r="D25" s="115"/>
      <c r="E25" s="115"/>
      <c r="F25" s="115"/>
      <c r="G25" s="115"/>
      <c r="H25" s="116" t="str">
        <f t="shared" si="0"/>
        <v/>
      </c>
      <c r="I25" s="116" t="str">
        <f t="shared" si="4"/>
        <v>0</v>
      </c>
      <c r="J25" s="116" t="str">
        <f t="shared" si="1"/>
        <v/>
      </c>
      <c r="K25" s="116">
        <f>IFERROR(VLOOKUP(D25,Lista!A$4:D$35,3,FALSE),1)</f>
        <v>1</v>
      </c>
      <c r="L25" s="116">
        <f>IFERROR(VLOOKUP(D25,Lista!A$4:E$35,5,FALSE),1)</f>
        <v>1</v>
      </c>
      <c r="M25" s="131" t="str">
        <f t="shared" si="5"/>
        <v/>
      </c>
      <c r="N25" s="131">
        <f t="shared" si="6"/>
        <v>0</v>
      </c>
      <c r="O25" s="131">
        <f t="shared" si="7"/>
        <v>0</v>
      </c>
      <c r="P25" s="123"/>
      <c r="Q25" s="95" t="s">
        <v>174</v>
      </c>
      <c r="R25" s="86"/>
      <c r="S25" s="115"/>
      <c r="T25" s="115"/>
      <c r="U25" s="115"/>
      <c r="V25" s="115"/>
      <c r="W25" s="115"/>
      <c r="X25" s="116" t="str">
        <f t="shared" si="2"/>
        <v/>
      </c>
      <c r="Y25" s="116" t="str">
        <f t="shared" si="8"/>
        <v>0</v>
      </c>
      <c r="Z25" s="116" t="str">
        <f t="shared" si="3"/>
        <v/>
      </c>
      <c r="AA25" s="116">
        <f>IFERROR(VLOOKUP(T25,Lista!A$4:D$35,3,FALSE),1)</f>
        <v>1</v>
      </c>
      <c r="AB25" s="116">
        <f>IFERROR(VLOOKUP(T25,Lista!A$4:E$35,5,FALSE),1)</f>
        <v>1</v>
      </c>
      <c r="AC25" s="117" t="str">
        <f t="shared" si="9"/>
        <v/>
      </c>
      <c r="AD25" s="117">
        <f t="shared" si="10"/>
        <v>0</v>
      </c>
      <c r="AE25" s="117">
        <f t="shared" si="11"/>
        <v>0</v>
      </c>
      <c r="AF25" s="36"/>
      <c r="AG25" s="95" t="s">
        <v>174</v>
      </c>
      <c r="AH25" s="36"/>
    </row>
    <row r="26" spans="1:34" x14ac:dyDescent="0.25">
      <c r="A26" s="130">
        <v>24</v>
      </c>
      <c r="B26" s="111"/>
      <c r="C26" s="115"/>
      <c r="D26" s="115"/>
      <c r="E26" s="115"/>
      <c r="F26" s="115"/>
      <c r="G26" s="115"/>
      <c r="H26" s="116" t="str">
        <f t="shared" si="0"/>
        <v/>
      </c>
      <c r="I26" s="116" t="str">
        <f t="shared" si="4"/>
        <v>0</v>
      </c>
      <c r="J26" s="116" t="str">
        <f t="shared" si="1"/>
        <v/>
      </c>
      <c r="K26" s="116">
        <f>IFERROR(VLOOKUP(D26,Lista!A$4:D$35,3,FALSE),1)</f>
        <v>1</v>
      </c>
      <c r="L26" s="116">
        <f>IFERROR(VLOOKUP(D26,Lista!A$4:E$35,5,FALSE),1)</f>
        <v>1</v>
      </c>
      <c r="M26" s="131" t="str">
        <f t="shared" si="5"/>
        <v/>
      </c>
      <c r="N26" s="131">
        <f t="shared" si="6"/>
        <v>0</v>
      </c>
      <c r="O26" s="131">
        <f t="shared" si="7"/>
        <v>0</v>
      </c>
      <c r="P26" s="123"/>
      <c r="Q26" s="95" t="s">
        <v>174</v>
      </c>
      <c r="R26" s="86"/>
      <c r="S26" s="115"/>
      <c r="T26" s="115"/>
      <c r="U26" s="115"/>
      <c r="V26" s="115"/>
      <c r="W26" s="115"/>
      <c r="X26" s="116" t="str">
        <f t="shared" si="2"/>
        <v/>
      </c>
      <c r="Y26" s="116" t="str">
        <f t="shared" si="8"/>
        <v>0</v>
      </c>
      <c r="Z26" s="116" t="str">
        <f t="shared" si="3"/>
        <v/>
      </c>
      <c r="AA26" s="116">
        <f>IFERROR(VLOOKUP(T26,Lista!A$4:D$35,3,FALSE),1)</f>
        <v>1</v>
      </c>
      <c r="AB26" s="116">
        <f>IFERROR(VLOOKUP(T26,Lista!A$4:E$35,5,FALSE),1)</f>
        <v>1</v>
      </c>
      <c r="AC26" s="117" t="str">
        <f t="shared" si="9"/>
        <v/>
      </c>
      <c r="AD26" s="117">
        <f t="shared" si="10"/>
        <v>0</v>
      </c>
      <c r="AE26" s="117">
        <f t="shared" si="11"/>
        <v>0</v>
      </c>
      <c r="AF26" s="36"/>
      <c r="AG26" s="95" t="s">
        <v>174</v>
      </c>
      <c r="AH26" s="36"/>
    </row>
    <row r="27" spans="1:34" x14ac:dyDescent="0.25">
      <c r="A27" s="130">
        <v>25</v>
      </c>
      <c r="B27" s="111"/>
      <c r="C27" s="115"/>
      <c r="D27" s="115"/>
      <c r="E27" s="115"/>
      <c r="F27" s="115"/>
      <c r="G27" s="115"/>
      <c r="H27" s="116" t="str">
        <f t="shared" si="0"/>
        <v/>
      </c>
      <c r="I27" s="116" t="str">
        <f t="shared" si="4"/>
        <v>0</v>
      </c>
      <c r="J27" s="116" t="str">
        <f t="shared" si="1"/>
        <v/>
      </c>
      <c r="K27" s="116">
        <f>IFERROR(VLOOKUP(D27,Lista!A$4:D$35,3,FALSE),1)</f>
        <v>1</v>
      </c>
      <c r="L27" s="116">
        <f>IFERROR(VLOOKUP(D27,Lista!A$4:E$35,5,FALSE),1)</f>
        <v>1</v>
      </c>
      <c r="M27" s="131" t="str">
        <f t="shared" si="5"/>
        <v/>
      </c>
      <c r="N27" s="131">
        <f t="shared" si="6"/>
        <v>0</v>
      </c>
      <c r="O27" s="131">
        <f t="shared" si="7"/>
        <v>0</v>
      </c>
      <c r="P27" s="123"/>
      <c r="Q27" s="95" t="s">
        <v>174</v>
      </c>
      <c r="R27" s="86"/>
      <c r="S27" s="115"/>
      <c r="T27" s="115"/>
      <c r="U27" s="115"/>
      <c r="V27" s="115"/>
      <c r="W27" s="115"/>
      <c r="X27" s="116" t="str">
        <f t="shared" si="2"/>
        <v/>
      </c>
      <c r="Y27" s="116" t="str">
        <f t="shared" si="8"/>
        <v>0</v>
      </c>
      <c r="Z27" s="116" t="str">
        <f t="shared" si="3"/>
        <v/>
      </c>
      <c r="AA27" s="116">
        <f>IFERROR(VLOOKUP(T27,Lista!A$4:D$35,3,FALSE),1)</f>
        <v>1</v>
      </c>
      <c r="AB27" s="116">
        <f>IFERROR(VLOOKUP(T27,Lista!A$4:E$35,5,FALSE),1)</f>
        <v>1</v>
      </c>
      <c r="AC27" s="117" t="str">
        <f t="shared" si="9"/>
        <v/>
      </c>
      <c r="AD27" s="117">
        <f t="shared" si="10"/>
        <v>0</v>
      </c>
      <c r="AE27" s="117">
        <f t="shared" si="11"/>
        <v>0</v>
      </c>
      <c r="AF27" s="36"/>
      <c r="AG27" s="95" t="s">
        <v>174</v>
      </c>
      <c r="AH27" s="36"/>
    </row>
    <row r="28" spans="1:34" x14ac:dyDescent="0.25">
      <c r="A28" s="130">
        <v>26</v>
      </c>
      <c r="B28" s="111"/>
      <c r="C28" s="115"/>
      <c r="D28" s="115"/>
      <c r="E28" s="115"/>
      <c r="F28" s="115"/>
      <c r="G28" s="115"/>
      <c r="H28" s="116" t="str">
        <f t="shared" si="0"/>
        <v/>
      </c>
      <c r="I28" s="116" t="str">
        <f t="shared" si="4"/>
        <v>0</v>
      </c>
      <c r="J28" s="116" t="str">
        <f t="shared" si="1"/>
        <v/>
      </c>
      <c r="K28" s="116">
        <f>IFERROR(VLOOKUP(D28,Lista!A$4:D$35,3,FALSE),1)</f>
        <v>1</v>
      </c>
      <c r="L28" s="116">
        <f>IFERROR(VLOOKUP(D28,Lista!A$4:E$35,5,FALSE),1)</f>
        <v>1</v>
      </c>
      <c r="M28" s="131" t="str">
        <f t="shared" si="5"/>
        <v/>
      </c>
      <c r="N28" s="131">
        <f t="shared" si="6"/>
        <v>0</v>
      </c>
      <c r="O28" s="131">
        <f t="shared" si="7"/>
        <v>0</v>
      </c>
      <c r="P28" s="123"/>
      <c r="Q28" s="95" t="s">
        <v>174</v>
      </c>
      <c r="R28" s="86"/>
      <c r="S28" s="115"/>
      <c r="T28" s="115"/>
      <c r="U28" s="115"/>
      <c r="V28" s="115"/>
      <c r="W28" s="115"/>
      <c r="X28" s="116" t="str">
        <f t="shared" si="2"/>
        <v/>
      </c>
      <c r="Y28" s="116" t="str">
        <f t="shared" si="8"/>
        <v>0</v>
      </c>
      <c r="Z28" s="116" t="str">
        <f t="shared" si="3"/>
        <v/>
      </c>
      <c r="AA28" s="116">
        <f>IFERROR(VLOOKUP(T28,Lista!A$4:D$35,3,FALSE),1)</f>
        <v>1</v>
      </c>
      <c r="AB28" s="116">
        <f>IFERROR(VLOOKUP(T28,Lista!A$4:E$35,5,FALSE),1)</f>
        <v>1</v>
      </c>
      <c r="AC28" s="117" t="str">
        <f t="shared" si="9"/>
        <v/>
      </c>
      <c r="AD28" s="117">
        <f t="shared" si="10"/>
        <v>0</v>
      </c>
      <c r="AE28" s="117">
        <f t="shared" si="11"/>
        <v>0</v>
      </c>
      <c r="AF28" s="36"/>
      <c r="AG28" s="95" t="s">
        <v>174</v>
      </c>
      <c r="AH28" s="36"/>
    </row>
    <row r="29" spans="1:34" x14ac:dyDescent="0.25">
      <c r="A29" s="130">
        <v>27</v>
      </c>
      <c r="B29" s="111"/>
      <c r="C29" s="115"/>
      <c r="D29" s="115"/>
      <c r="E29" s="115"/>
      <c r="F29" s="115"/>
      <c r="G29" s="115"/>
      <c r="H29" s="116" t="str">
        <f t="shared" si="0"/>
        <v/>
      </c>
      <c r="I29" s="116" t="str">
        <f t="shared" si="4"/>
        <v>0</v>
      </c>
      <c r="J29" s="116" t="str">
        <f t="shared" si="1"/>
        <v/>
      </c>
      <c r="K29" s="116">
        <f>IFERROR(VLOOKUP(D29,Lista!A$4:D$35,3,FALSE),1)</f>
        <v>1</v>
      </c>
      <c r="L29" s="116">
        <f>IFERROR(VLOOKUP(D29,Lista!A$4:E$35,5,FALSE),1)</f>
        <v>1</v>
      </c>
      <c r="M29" s="131" t="str">
        <f t="shared" si="5"/>
        <v/>
      </c>
      <c r="N29" s="131">
        <f t="shared" si="6"/>
        <v>0</v>
      </c>
      <c r="O29" s="131">
        <f t="shared" si="7"/>
        <v>0</v>
      </c>
      <c r="P29" s="123"/>
      <c r="Q29" s="95" t="s">
        <v>174</v>
      </c>
      <c r="R29" s="86"/>
      <c r="S29" s="115"/>
      <c r="T29" s="115"/>
      <c r="U29" s="115"/>
      <c r="V29" s="115"/>
      <c r="W29" s="115"/>
      <c r="X29" s="116" t="str">
        <f t="shared" si="2"/>
        <v/>
      </c>
      <c r="Y29" s="116" t="str">
        <f t="shared" si="8"/>
        <v>0</v>
      </c>
      <c r="Z29" s="116" t="str">
        <f t="shared" si="3"/>
        <v/>
      </c>
      <c r="AA29" s="116">
        <f>IFERROR(VLOOKUP(T29,Lista!A$4:D$35,3,FALSE),1)</f>
        <v>1</v>
      </c>
      <c r="AB29" s="116">
        <f>IFERROR(VLOOKUP(T29,Lista!A$4:E$35,5,FALSE),1)</f>
        <v>1</v>
      </c>
      <c r="AC29" s="117" t="str">
        <f t="shared" si="9"/>
        <v/>
      </c>
      <c r="AD29" s="117">
        <f t="shared" si="10"/>
        <v>0</v>
      </c>
      <c r="AE29" s="117">
        <f t="shared" si="11"/>
        <v>0</v>
      </c>
      <c r="AF29" s="36"/>
      <c r="AG29" s="95" t="s">
        <v>174</v>
      </c>
      <c r="AH29" s="36"/>
    </row>
    <row r="30" spans="1:34" x14ac:dyDescent="0.25">
      <c r="A30" s="130">
        <v>28</v>
      </c>
      <c r="B30" s="111"/>
      <c r="C30" s="115"/>
      <c r="D30" s="115"/>
      <c r="E30" s="115"/>
      <c r="F30" s="115"/>
      <c r="G30" s="115"/>
      <c r="H30" s="116" t="str">
        <f t="shared" si="0"/>
        <v/>
      </c>
      <c r="I30" s="116" t="str">
        <f t="shared" si="4"/>
        <v>0</v>
      </c>
      <c r="J30" s="116" t="str">
        <f t="shared" si="1"/>
        <v/>
      </c>
      <c r="K30" s="116">
        <f>IFERROR(VLOOKUP(D30,Lista!A$4:D$35,3,FALSE),1)</f>
        <v>1</v>
      </c>
      <c r="L30" s="116">
        <f>IFERROR(VLOOKUP(D30,Lista!A$4:E$35,5,FALSE),1)</f>
        <v>1</v>
      </c>
      <c r="M30" s="131" t="str">
        <f t="shared" si="5"/>
        <v/>
      </c>
      <c r="N30" s="131">
        <f t="shared" si="6"/>
        <v>0</v>
      </c>
      <c r="O30" s="131">
        <f t="shared" si="7"/>
        <v>0</v>
      </c>
      <c r="P30" s="123"/>
      <c r="Q30" s="95" t="s">
        <v>174</v>
      </c>
      <c r="R30" s="86"/>
      <c r="S30" s="115"/>
      <c r="T30" s="115"/>
      <c r="U30" s="115"/>
      <c r="V30" s="115"/>
      <c r="W30" s="115"/>
      <c r="X30" s="116" t="str">
        <f t="shared" si="2"/>
        <v/>
      </c>
      <c r="Y30" s="116" t="str">
        <f t="shared" si="8"/>
        <v>0</v>
      </c>
      <c r="Z30" s="116" t="str">
        <f t="shared" si="3"/>
        <v/>
      </c>
      <c r="AA30" s="116">
        <f>IFERROR(VLOOKUP(T30,Lista!A$4:D$35,3,FALSE),1)</f>
        <v>1</v>
      </c>
      <c r="AB30" s="116">
        <f>IFERROR(VLOOKUP(T30,Lista!A$4:E$35,5,FALSE),1)</f>
        <v>1</v>
      </c>
      <c r="AC30" s="117" t="str">
        <f t="shared" si="9"/>
        <v/>
      </c>
      <c r="AD30" s="117">
        <f t="shared" si="10"/>
        <v>0</v>
      </c>
      <c r="AE30" s="117">
        <f t="shared" si="11"/>
        <v>0</v>
      </c>
      <c r="AF30" s="36"/>
      <c r="AG30" s="95" t="s">
        <v>174</v>
      </c>
      <c r="AH30" s="36"/>
    </row>
    <row r="31" spans="1:34" x14ac:dyDescent="0.25">
      <c r="A31" s="130">
        <v>29</v>
      </c>
      <c r="B31" s="111"/>
      <c r="C31" s="115"/>
      <c r="D31" s="115"/>
      <c r="E31" s="115"/>
      <c r="F31" s="115"/>
      <c r="G31" s="115"/>
      <c r="H31" s="116" t="str">
        <f t="shared" si="0"/>
        <v/>
      </c>
      <c r="I31" s="116" t="str">
        <f t="shared" si="4"/>
        <v>0</v>
      </c>
      <c r="J31" s="116" t="str">
        <f t="shared" si="1"/>
        <v/>
      </c>
      <c r="K31" s="116">
        <f>IFERROR(VLOOKUP(D31,Lista!A$4:D$35,3,FALSE),1)</f>
        <v>1</v>
      </c>
      <c r="L31" s="116">
        <f>IFERROR(VLOOKUP(D31,Lista!A$4:E$35,5,FALSE),1)</f>
        <v>1</v>
      </c>
      <c r="M31" s="131" t="str">
        <f t="shared" si="5"/>
        <v/>
      </c>
      <c r="N31" s="131">
        <f t="shared" si="6"/>
        <v>0</v>
      </c>
      <c r="O31" s="131">
        <f t="shared" si="7"/>
        <v>0</v>
      </c>
      <c r="P31" s="123"/>
      <c r="Q31" s="95" t="s">
        <v>174</v>
      </c>
      <c r="R31" s="86"/>
      <c r="S31" s="115"/>
      <c r="T31" s="115"/>
      <c r="U31" s="115"/>
      <c r="V31" s="115"/>
      <c r="W31" s="115"/>
      <c r="X31" s="116" t="str">
        <f t="shared" si="2"/>
        <v/>
      </c>
      <c r="Y31" s="116" t="str">
        <f t="shared" si="8"/>
        <v>0</v>
      </c>
      <c r="Z31" s="116" t="str">
        <f t="shared" si="3"/>
        <v/>
      </c>
      <c r="AA31" s="116">
        <f>IFERROR(VLOOKUP(T31,Lista!A$4:D$35,3,FALSE),1)</f>
        <v>1</v>
      </c>
      <c r="AB31" s="116">
        <f>IFERROR(VLOOKUP(T31,Lista!A$4:E$35,5,FALSE),1)</f>
        <v>1</v>
      </c>
      <c r="AC31" s="117" t="str">
        <f t="shared" si="9"/>
        <v/>
      </c>
      <c r="AD31" s="117">
        <f t="shared" si="10"/>
        <v>0</v>
      </c>
      <c r="AE31" s="117">
        <f t="shared" si="11"/>
        <v>0</v>
      </c>
      <c r="AF31" s="36"/>
      <c r="AG31" s="95" t="s">
        <v>174</v>
      </c>
      <c r="AH31" s="36"/>
    </row>
    <row r="32" spans="1:34" x14ac:dyDescent="0.25">
      <c r="A32" s="130">
        <v>30</v>
      </c>
      <c r="B32" s="111"/>
      <c r="C32" s="115"/>
      <c r="D32" s="115"/>
      <c r="E32" s="115"/>
      <c r="F32" s="115"/>
      <c r="G32" s="115"/>
      <c r="H32" s="116" t="str">
        <f t="shared" si="0"/>
        <v/>
      </c>
      <c r="I32" s="116" t="str">
        <f t="shared" si="4"/>
        <v>0</v>
      </c>
      <c r="J32" s="116" t="str">
        <f t="shared" si="1"/>
        <v/>
      </c>
      <c r="K32" s="116">
        <f>IFERROR(VLOOKUP(D32,Lista!A$4:D$35,3,FALSE),1)</f>
        <v>1</v>
      </c>
      <c r="L32" s="116">
        <f>IFERROR(VLOOKUP(D32,Lista!A$4:E$35,5,FALSE),1)</f>
        <v>1</v>
      </c>
      <c r="M32" s="131" t="str">
        <f t="shared" si="5"/>
        <v/>
      </c>
      <c r="N32" s="131">
        <f t="shared" si="6"/>
        <v>0</v>
      </c>
      <c r="O32" s="131">
        <f t="shared" si="7"/>
        <v>0</v>
      </c>
      <c r="P32" s="123"/>
      <c r="Q32" s="95" t="s">
        <v>174</v>
      </c>
      <c r="R32" s="86"/>
      <c r="S32" s="115"/>
      <c r="T32" s="115"/>
      <c r="U32" s="115"/>
      <c r="V32" s="115"/>
      <c r="W32" s="115"/>
      <c r="X32" s="116" t="str">
        <f t="shared" si="2"/>
        <v/>
      </c>
      <c r="Y32" s="116" t="str">
        <f t="shared" si="8"/>
        <v>0</v>
      </c>
      <c r="Z32" s="116" t="str">
        <f t="shared" si="3"/>
        <v/>
      </c>
      <c r="AA32" s="116">
        <f>IFERROR(VLOOKUP(T32,Lista!A$4:D$35,3,FALSE),1)</f>
        <v>1</v>
      </c>
      <c r="AB32" s="116">
        <f>IFERROR(VLOOKUP(T32,Lista!A$4:E$35,5,FALSE),1)</f>
        <v>1</v>
      </c>
      <c r="AC32" s="117" t="str">
        <f t="shared" si="9"/>
        <v/>
      </c>
      <c r="AD32" s="117">
        <f t="shared" si="10"/>
        <v>0</v>
      </c>
      <c r="AE32" s="117">
        <f t="shared" si="11"/>
        <v>0</v>
      </c>
      <c r="AF32" s="36"/>
      <c r="AG32" s="95" t="s">
        <v>174</v>
      </c>
      <c r="AH32" s="36"/>
    </row>
    <row r="33" spans="1:34" x14ac:dyDescent="0.25">
      <c r="A33" s="130">
        <v>31</v>
      </c>
      <c r="B33" s="111"/>
      <c r="C33" s="115"/>
      <c r="D33" s="115"/>
      <c r="E33" s="115"/>
      <c r="F33" s="115"/>
      <c r="G33" s="115"/>
      <c r="H33" s="116" t="str">
        <f t="shared" si="0"/>
        <v/>
      </c>
      <c r="I33" s="116" t="str">
        <f t="shared" si="4"/>
        <v>0</v>
      </c>
      <c r="J33" s="116" t="str">
        <f t="shared" si="1"/>
        <v/>
      </c>
      <c r="K33" s="116">
        <f>IFERROR(VLOOKUP(D33,Lista!A$4:D$35,3,FALSE),1)</f>
        <v>1</v>
      </c>
      <c r="L33" s="116">
        <f>IFERROR(VLOOKUP(D33,Lista!A$4:E$35,5,FALSE),1)</f>
        <v>1</v>
      </c>
      <c r="M33" s="131" t="str">
        <f t="shared" si="5"/>
        <v/>
      </c>
      <c r="N33" s="131">
        <f t="shared" si="6"/>
        <v>0</v>
      </c>
      <c r="O33" s="131">
        <f t="shared" si="7"/>
        <v>0</v>
      </c>
      <c r="P33" s="123"/>
      <c r="Q33" s="95" t="s">
        <v>174</v>
      </c>
      <c r="R33" s="86"/>
      <c r="S33" s="115"/>
      <c r="T33" s="115"/>
      <c r="U33" s="115"/>
      <c r="V33" s="115"/>
      <c r="W33" s="115"/>
      <c r="X33" s="116" t="str">
        <f t="shared" si="2"/>
        <v/>
      </c>
      <c r="Y33" s="116" t="str">
        <f t="shared" si="8"/>
        <v>0</v>
      </c>
      <c r="Z33" s="116" t="str">
        <f t="shared" si="3"/>
        <v/>
      </c>
      <c r="AA33" s="116">
        <f>IFERROR(VLOOKUP(T33,Lista!A$4:D$35,3,FALSE),1)</f>
        <v>1</v>
      </c>
      <c r="AB33" s="116">
        <f>IFERROR(VLOOKUP(T33,Lista!A$4:E$35,5,FALSE),1)</f>
        <v>1</v>
      </c>
      <c r="AC33" s="117" t="str">
        <f t="shared" si="9"/>
        <v/>
      </c>
      <c r="AD33" s="117">
        <f t="shared" si="10"/>
        <v>0</v>
      </c>
      <c r="AE33" s="117">
        <f t="shared" si="11"/>
        <v>0</v>
      </c>
      <c r="AF33" s="36"/>
      <c r="AG33" s="95" t="s">
        <v>174</v>
      </c>
      <c r="AH33" s="36"/>
    </row>
    <row r="34" spans="1:34" x14ac:dyDescent="0.25">
      <c r="A34" s="130">
        <v>32</v>
      </c>
      <c r="B34" s="111"/>
      <c r="C34" s="115"/>
      <c r="D34" s="115"/>
      <c r="E34" s="115"/>
      <c r="F34" s="115"/>
      <c r="G34" s="115"/>
      <c r="H34" s="116" t="str">
        <f t="shared" si="0"/>
        <v/>
      </c>
      <c r="I34" s="116" t="str">
        <f t="shared" si="4"/>
        <v>0</v>
      </c>
      <c r="J34" s="116" t="str">
        <f t="shared" si="1"/>
        <v/>
      </c>
      <c r="K34" s="116">
        <f>IFERROR(VLOOKUP(D34,Lista!A$4:D$35,3,FALSE),1)</f>
        <v>1</v>
      </c>
      <c r="L34" s="116">
        <f>IFERROR(VLOOKUP(D34,Lista!A$4:E$35,5,FALSE),1)</f>
        <v>1</v>
      </c>
      <c r="M34" s="131" t="str">
        <f t="shared" si="5"/>
        <v/>
      </c>
      <c r="N34" s="131">
        <f t="shared" si="6"/>
        <v>0</v>
      </c>
      <c r="O34" s="131">
        <f t="shared" si="7"/>
        <v>0</v>
      </c>
      <c r="P34" s="123"/>
      <c r="Q34" s="95" t="s">
        <v>174</v>
      </c>
      <c r="R34" s="86"/>
      <c r="S34" s="115"/>
      <c r="T34" s="115"/>
      <c r="U34" s="115"/>
      <c r="V34" s="115"/>
      <c r="W34" s="115"/>
      <c r="X34" s="116" t="str">
        <f t="shared" si="2"/>
        <v/>
      </c>
      <c r="Y34" s="116" t="str">
        <f t="shared" si="8"/>
        <v>0</v>
      </c>
      <c r="Z34" s="116" t="str">
        <f t="shared" si="3"/>
        <v/>
      </c>
      <c r="AA34" s="116">
        <f>IFERROR(VLOOKUP(T34,Lista!A$4:D$35,3,FALSE),1)</f>
        <v>1</v>
      </c>
      <c r="AB34" s="116">
        <f>IFERROR(VLOOKUP(T34,Lista!A$4:E$35,5,FALSE),1)</f>
        <v>1</v>
      </c>
      <c r="AC34" s="117" t="str">
        <f t="shared" si="9"/>
        <v/>
      </c>
      <c r="AD34" s="117">
        <f t="shared" si="10"/>
        <v>0</v>
      </c>
      <c r="AE34" s="117">
        <f t="shared" si="11"/>
        <v>0</v>
      </c>
      <c r="AF34" s="36"/>
      <c r="AG34" s="95" t="s">
        <v>174</v>
      </c>
      <c r="AH34" s="36"/>
    </row>
    <row r="35" spans="1:34" x14ac:dyDescent="0.25">
      <c r="A35" s="130">
        <v>33</v>
      </c>
      <c r="B35" s="111"/>
      <c r="C35" s="115"/>
      <c r="D35" s="115"/>
      <c r="E35" s="115"/>
      <c r="F35" s="115"/>
      <c r="G35" s="115"/>
      <c r="H35" s="116" t="str">
        <f t="shared" ref="H35:H66" si="12">CONCATENATE(C35,J35)</f>
        <v/>
      </c>
      <c r="I35" s="116" t="str">
        <f t="shared" si="4"/>
        <v>0</v>
      </c>
      <c r="J35" s="116" t="str">
        <f t="shared" ref="J35:J66" si="13">IF(OR(ISBLANK(E35),ISBLANK(F35)),IF(OR(C35="ALI",C35="AIE"),"L",IF(ISBLANK(C35),"","A")),IF(C35="EE",IF(F35&gt;=3,IF(E35&gt;=5,"H","A"),IF(F35&gt;=2,IF(E35&gt;=16,"H",IF(E35&lt;=4,"L","A")),IF(E35&lt;=15,"L","A"))),IF(OR(C35="SE",C35="CE"),IF(F35&gt;=4,IF(E35&gt;=6,"H","A"),IF(F35&gt;=2,IF(E35&gt;=20,"H",IF(E35&lt;=5,"L","A")),IF(E35&lt;=19,"L","A"))),IF(OR(C35="ALI",C35="AIE"),IF(F35&gt;=6,IF(E35&gt;=20,"H","A"),IF(F35&gt;=2,IF(E35&gt;=51,"H",IF(E35&lt;=19,"L","A")),IF(E35&lt;=50,"L","A")))))))</f>
        <v/>
      </c>
      <c r="K35" s="116">
        <f>IFERROR(VLOOKUP(D35,Lista!A$4:D$35,3,FALSE),1)</f>
        <v>1</v>
      </c>
      <c r="L35" s="116">
        <f>IFERROR(VLOOKUP(D35,Lista!A$4:E$35,5,FALSE),1)</f>
        <v>1</v>
      </c>
      <c r="M35" s="131" t="str">
        <f t="shared" si="5"/>
        <v/>
      </c>
      <c r="N35" s="131">
        <f t="shared" si="6"/>
        <v>0</v>
      </c>
      <c r="O35" s="131">
        <f t="shared" si="7"/>
        <v>0</v>
      </c>
      <c r="P35" s="123"/>
      <c r="Q35" s="95" t="s">
        <v>174</v>
      </c>
      <c r="R35" s="86"/>
      <c r="S35" s="115"/>
      <c r="T35" s="115"/>
      <c r="U35" s="115"/>
      <c r="V35" s="115"/>
      <c r="W35" s="115"/>
      <c r="X35" s="116" t="str">
        <f t="shared" si="2"/>
        <v/>
      </c>
      <c r="Y35" s="116" t="str">
        <f t="shared" si="8"/>
        <v>0</v>
      </c>
      <c r="Z35" s="116" t="str">
        <f t="shared" si="3"/>
        <v/>
      </c>
      <c r="AA35" s="116">
        <f>IFERROR(VLOOKUP(T35,Lista!A$4:D$35,3,FALSE),1)</f>
        <v>1</v>
      </c>
      <c r="AB35" s="116">
        <f>IFERROR(VLOOKUP(T35,Lista!A$4:E$35,5,FALSE),1)</f>
        <v>1</v>
      </c>
      <c r="AC35" s="117" t="str">
        <f t="shared" si="9"/>
        <v/>
      </c>
      <c r="AD35" s="117">
        <f t="shared" si="10"/>
        <v>0</v>
      </c>
      <c r="AE35" s="117">
        <f t="shared" si="11"/>
        <v>0</v>
      </c>
      <c r="AF35" s="36"/>
      <c r="AG35" s="95" t="s">
        <v>174</v>
      </c>
      <c r="AH35" s="36"/>
    </row>
    <row r="36" spans="1:34" x14ac:dyDescent="0.25">
      <c r="A36" s="130">
        <v>34</v>
      </c>
      <c r="B36" s="111"/>
      <c r="C36" s="115"/>
      <c r="D36" s="115"/>
      <c r="E36" s="115"/>
      <c r="F36" s="115"/>
      <c r="G36" s="115"/>
      <c r="H36" s="116" t="str">
        <f t="shared" si="12"/>
        <v/>
      </c>
      <c r="I36" s="116" t="str">
        <f t="shared" si="4"/>
        <v>0</v>
      </c>
      <c r="J36" s="116" t="str">
        <f t="shared" si="13"/>
        <v/>
      </c>
      <c r="K36" s="116">
        <f>IFERROR(VLOOKUP(D36,Lista!A$4:D$35,3,FALSE),1)</f>
        <v>1</v>
      </c>
      <c r="L36" s="116">
        <f>IFERROR(VLOOKUP(D36,Lista!A$4:E$35,5,FALSE),1)</f>
        <v>1</v>
      </c>
      <c r="M36" s="131" t="str">
        <f t="shared" si="5"/>
        <v/>
      </c>
      <c r="N36" s="131">
        <f t="shared" si="6"/>
        <v>0</v>
      </c>
      <c r="O36" s="131">
        <f t="shared" si="7"/>
        <v>0</v>
      </c>
      <c r="P36" s="123"/>
      <c r="Q36" s="95" t="s">
        <v>174</v>
      </c>
      <c r="R36" s="86"/>
      <c r="S36" s="115"/>
      <c r="T36" s="115"/>
      <c r="U36" s="115"/>
      <c r="V36" s="115"/>
      <c r="W36" s="115"/>
      <c r="X36" s="116" t="str">
        <f t="shared" si="2"/>
        <v/>
      </c>
      <c r="Y36" s="116" t="str">
        <f t="shared" si="8"/>
        <v>0</v>
      </c>
      <c r="Z36" s="116" t="str">
        <f t="shared" si="3"/>
        <v/>
      </c>
      <c r="AA36" s="116">
        <f>IFERROR(VLOOKUP(T36,Lista!A$4:D$35,3,FALSE),1)</f>
        <v>1</v>
      </c>
      <c r="AB36" s="116">
        <f>IFERROR(VLOOKUP(T36,Lista!A$4:E$35,5,FALSE),1)</f>
        <v>1</v>
      </c>
      <c r="AC36" s="117" t="str">
        <f t="shared" si="9"/>
        <v/>
      </c>
      <c r="AD36" s="117">
        <f t="shared" si="10"/>
        <v>0</v>
      </c>
      <c r="AE36" s="117">
        <f t="shared" si="11"/>
        <v>0</v>
      </c>
      <c r="AF36" s="36"/>
      <c r="AG36" s="95" t="s">
        <v>174</v>
      </c>
      <c r="AH36" s="36"/>
    </row>
    <row r="37" spans="1:34" x14ac:dyDescent="0.25">
      <c r="A37" s="130">
        <v>35</v>
      </c>
      <c r="B37" s="111"/>
      <c r="C37" s="115"/>
      <c r="D37" s="115"/>
      <c r="E37" s="115"/>
      <c r="F37" s="115"/>
      <c r="G37" s="115"/>
      <c r="H37" s="116" t="str">
        <f t="shared" si="12"/>
        <v/>
      </c>
      <c r="I37" s="116" t="str">
        <f t="shared" si="4"/>
        <v>0</v>
      </c>
      <c r="J37" s="116" t="str">
        <f t="shared" si="13"/>
        <v/>
      </c>
      <c r="K37" s="116">
        <f>IFERROR(VLOOKUP(D37,Lista!A$4:D$35,3,FALSE),1)</f>
        <v>1</v>
      </c>
      <c r="L37" s="116">
        <f>IFERROR(VLOOKUP(D37,Lista!A$4:E$35,5,FALSE),1)</f>
        <v>1</v>
      </c>
      <c r="M37" s="131" t="str">
        <f t="shared" si="5"/>
        <v/>
      </c>
      <c r="N37" s="131">
        <f t="shared" si="6"/>
        <v>0</v>
      </c>
      <c r="O37" s="131">
        <f t="shared" si="7"/>
        <v>0</v>
      </c>
      <c r="P37" s="123"/>
      <c r="Q37" s="95" t="s">
        <v>174</v>
      </c>
      <c r="R37" s="86"/>
      <c r="S37" s="115"/>
      <c r="T37" s="115"/>
      <c r="U37" s="115"/>
      <c r="V37" s="115"/>
      <c r="W37" s="115"/>
      <c r="X37" s="116" t="str">
        <f t="shared" si="2"/>
        <v/>
      </c>
      <c r="Y37" s="116" t="str">
        <f t="shared" si="8"/>
        <v>0</v>
      </c>
      <c r="Z37" s="116" t="str">
        <f t="shared" si="3"/>
        <v/>
      </c>
      <c r="AA37" s="116">
        <f>IFERROR(VLOOKUP(T37,Lista!A$4:D$35,3,FALSE),1)</f>
        <v>1</v>
      </c>
      <c r="AB37" s="116">
        <f>IFERROR(VLOOKUP(T37,Lista!A$4:E$35,5,FALSE),1)</f>
        <v>1</v>
      </c>
      <c r="AC37" s="117" t="str">
        <f t="shared" si="9"/>
        <v/>
      </c>
      <c r="AD37" s="117">
        <f t="shared" si="10"/>
        <v>0</v>
      </c>
      <c r="AE37" s="117">
        <f t="shared" si="11"/>
        <v>0</v>
      </c>
      <c r="AF37" s="36"/>
      <c r="AG37" s="95" t="s">
        <v>174</v>
      </c>
      <c r="AH37" s="36"/>
    </row>
    <row r="38" spans="1:34" x14ac:dyDescent="0.25">
      <c r="A38" s="130">
        <v>36</v>
      </c>
      <c r="B38" s="111"/>
      <c r="C38" s="115"/>
      <c r="D38" s="115"/>
      <c r="E38" s="115"/>
      <c r="F38" s="115"/>
      <c r="G38" s="115"/>
      <c r="H38" s="116" t="str">
        <f t="shared" si="12"/>
        <v/>
      </c>
      <c r="I38" s="116" t="str">
        <f t="shared" si="4"/>
        <v>0</v>
      </c>
      <c r="J38" s="116" t="str">
        <f t="shared" si="13"/>
        <v/>
      </c>
      <c r="K38" s="116">
        <f>IFERROR(VLOOKUP(D38,Lista!A$4:D$35,3,FALSE),1)</f>
        <v>1</v>
      </c>
      <c r="L38" s="116">
        <f>IFERROR(VLOOKUP(D38,Lista!A$4:E$35,5,FALSE),1)</f>
        <v>1</v>
      </c>
      <c r="M38" s="131" t="str">
        <f t="shared" si="5"/>
        <v/>
      </c>
      <c r="N38" s="131">
        <f t="shared" si="6"/>
        <v>0</v>
      </c>
      <c r="O38" s="131">
        <f t="shared" si="7"/>
        <v>0</v>
      </c>
      <c r="P38" s="123"/>
      <c r="Q38" s="95" t="s">
        <v>174</v>
      </c>
      <c r="R38" s="86"/>
      <c r="S38" s="115"/>
      <c r="T38" s="115"/>
      <c r="U38" s="115"/>
      <c r="V38" s="115"/>
      <c r="W38" s="115"/>
      <c r="X38" s="116" t="str">
        <f t="shared" si="2"/>
        <v/>
      </c>
      <c r="Y38" s="116" t="str">
        <f t="shared" si="8"/>
        <v>0</v>
      </c>
      <c r="Z38" s="116" t="str">
        <f t="shared" si="3"/>
        <v/>
      </c>
      <c r="AA38" s="116">
        <f>IFERROR(VLOOKUP(T38,Lista!A$4:D$35,3,FALSE),1)</f>
        <v>1</v>
      </c>
      <c r="AB38" s="116">
        <f>IFERROR(VLOOKUP(T38,Lista!A$4:E$35,5,FALSE),1)</f>
        <v>1</v>
      </c>
      <c r="AC38" s="117" t="str">
        <f t="shared" si="9"/>
        <v/>
      </c>
      <c r="AD38" s="117">
        <f t="shared" si="10"/>
        <v>0</v>
      </c>
      <c r="AE38" s="117">
        <f t="shared" si="11"/>
        <v>0</v>
      </c>
      <c r="AF38" s="36"/>
      <c r="AG38" s="95" t="s">
        <v>174</v>
      </c>
      <c r="AH38" s="36"/>
    </row>
    <row r="39" spans="1:34" x14ac:dyDescent="0.25">
      <c r="A39" s="130">
        <v>37</v>
      </c>
      <c r="B39" s="111"/>
      <c r="C39" s="115"/>
      <c r="D39" s="115"/>
      <c r="E39" s="115"/>
      <c r="F39" s="115"/>
      <c r="G39" s="115"/>
      <c r="H39" s="116" t="str">
        <f t="shared" si="12"/>
        <v/>
      </c>
      <c r="I39" s="116" t="str">
        <f t="shared" si="4"/>
        <v>0</v>
      </c>
      <c r="J39" s="116" t="str">
        <f t="shared" si="13"/>
        <v/>
      </c>
      <c r="K39" s="116">
        <f>IFERROR(VLOOKUP(D39,Lista!A$4:D$35,3,FALSE),1)</f>
        <v>1</v>
      </c>
      <c r="L39" s="116">
        <f>IFERROR(VLOOKUP(D39,Lista!A$4:E$35,5,FALSE),1)</f>
        <v>1</v>
      </c>
      <c r="M39" s="131" t="str">
        <f t="shared" si="5"/>
        <v/>
      </c>
      <c r="N39" s="131">
        <f t="shared" si="6"/>
        <v>0</v>
      </c>
      <c r="O39" s="131">
        <f t="shared" si="7"/>
        <v>0</v>
      </c>
      <c r="P39" s="123"/>
      <c r="Q39" s="95" t="s">
        <v>174</v>
      </c>
      <c r="R39" s="86"/>
      <c r="S39" s="115"/>
      <c r="T39" s="115"/>
      <c r="U39" s="115"/>
      <c r="V39" s="115"/>
      <c r="W39" s="115"/>
      <c r="X39" s="116" t="str">
        <f t="shared" si="2"/>
        <v/>
      </c>
      <c r="Y39" s="116" t="str">
        <f t="shared" si="8"/>
        <v>0</v>
      </c>
      <c r="Z39" s="116" t="str">
        <f t="shared" si="3"/>
        <v/>
      </c>
      <c r="AA39" s="116">
        <f>IFERROR(VLOOKUP(T39,Lista!A$4:D$35,3,FALSE),1)</f>
        <v>1</v>
      </c>
      <c r="AB39" s="116">
        <f>IFERROR(VLOOKUP(T39,Lista!A$4:E$35,5,FALSE),1)</f>
        <v>1</v>
      </c>
      <c r="AC39" s="117" t="str">
        <f t="shared" si="9"/>
        <v/>
      </c>
      <c r="AD39" s="117">
        <f t="shared" si="10"/>
        <v>0</v>
      </c>
      <c r="AE39" s="117">
        <f t="shared" si="11"/>
        <v>0</v>
      </c>
      <c r="AF39" s="36"/>
      <c r="AG39" s="95" t="s">
        <v>174</v>
      </c>
      <c r="AH39" s="36"/>
    </row>
    <row r="40" spans="1:34" x14ac:dyDescent="0.25">
      <c r="A40" s="130">
        <v>38</v>
      </c>
      <c r="B40" s="111"/>
      <c r="C40" s="115"/>
      <c r="D40" s="115"/>
      <c r="E40" s="115"/>
      <c r="F40" s="115"/>
      <c r="G40" s="115"/>
      <c r="H40" s="116" t="str">
        <f t="shared" si="12"/>
        <v/>
      </c>
      <c r="I40" s="116" t="str">
        <f t="shared" si="4"/>
        <v>0</v>
      </c>
      <c r="J40" s="116" t="str">
        <f t="shared" si="13"/>
        <v/>
      </c>
      <c r="K40" s="116">
        <f>IFERROR(VLOOKUP(D40,Lista!A$4:D$35,3,FALSE),1)</f>
        <v>1</v>
      </c>
      <c r="L40" s="116">
        <f>IFERROR(VLOOKUP(D40,Lista!A$4:E$35,5,FALSE),1)</f>
        <v>1</v>
      </c>
      <c r="M40" s="131" t="str">
        <f t="shared" si="5"/>
        <v/>
      </c>
      <c r="N40" s="131">
        <f t="shared" si="6"/>
        <v>0</v>
      </c>
      <c r="O40" s="131">
        <f t="shared" si="7"/>
        <v>0</v>
      </c>
      <c r="P40" s="123"/>
      <c r="Q40" s="95" t="s">
        <v>174</v>
      </c>
      <c r="R40" s="86"/>
      <c r="S40" s="115"/>
      <c r="T40" s="115"/>
      <c r="U40" s="115"/>
      <c r="V40" s="115"/>
      <c r="W40" s="115"/>
      <c r="X40" s="116" t="str">
        <f t="shared" si="2"/>
        <v/>
      </c>
      <c r="Y40" s="116" t="str">
        <f t="shared" si="8"/>
        <v>0</v>
      </c>
      <c r="Z40" s="116" t="str">
        <f t="shared" si="3"/>
        <v/>
      </c>
      <c r="AA40" s="116">
        <f>IFERROR(VLOOKUP(T40,Lista!A$4:D$35,3,FALSE),1)</f>
        <v>1</v>
      </c>
      <c r="AB40" s="116">
        <f>IFERROR(VLOOKUP(T40,Lista!A$4:E$35,5,FALSE),1)</f>
        <v>1</v>
      </c>
      <c r="AC40" s="117" t="str">
        <f t="shared" si="9"/>
        <v/>
      </c>
      <c r="AD40" s="117">
        <f t="shared" si="10"/>
        <v>0</v>
      </c>
      <c r="AE40" s="117">
        <f t="shared" si="11"/>
        <v>0</v>
      </c>
      <c r="AF40" s="36"/>
      <c r="AG40" s="95" t="s">
        <v>174</v>
      </c>
      <c r="AH40" s="36"/>
    </row>
    <row r="41" spans="1:34" x14ac:dyDescent="0.25">
      <c r="A41" s="130">
        <v>39</v>
      </c>
      <c r="B41" s="111"/>
      <c r="C41" s="115"/>
      <c r="D41" s="115"/>
      <c r="E41" s="115"/>
      <c r="F41" s="115"/>
      <c r="G41" s="115"/>
      <c r="H41" s="116" t="str">
        <f t="shared" si="12"/>
        <v/>
      </c>
      <c r="I41" s="116" t="str">
        <f t="shared" si="4"/>
        <v>0</v>
      </c>
      <c r="J41" s="116" t="str">
        <f t="shared" si="13"/>
        <v/>
      </c>
      <c r="K41" s="116">
        <f>IFERROR(VLOOKUP(D41,Lista!A$4:D$35,3,FALSE),1)</f>
        <v>1</v>
      </c>
      <c r="L41" s="116">
        <f>IFERROR(VLOOKUP(D41,Lista!A$4:E$35,5,FALSE),1)</f>
        <v>1</v>
      </c>
      <c r="M41" s="131" t="str">
        <f t="shared" si="5"/>
        <v/>
      </c>
      <c r="N41" s="131">
        <f t="shared" si="6"/>
        <v>0</v>
      </c>
      <c r="O41" s="131">
        <f t="shared" si="7"/>
        <v>0</v>
      </c>
      <c r="P41" s="123"/>
      <c r="Q41" s="95" t="s">
        <v>174</v>
      </c>
      <c r="R41" s="86"/>
      <c r="S41" s="115"/>
      <c r="T41" s="115"/>
      <c r="U41" s="115"/>
      <c r="V41" s="115"/>
      <c r="W41" s="115"/>
      <c r="X41" s="116" t="str">
        <f t="shared" si="2"/>
        <v/>
      </c>
      <c r="Y41" s="116" t="str">
        <f t="shared" si="8"/>
        <v>0</v>
      </c>
      <c r="Z41" s="116" t="str">
        <f t="shared" si="3"/>
        <v/>
      </c>
      <c r="AA41" s="116">
        <f>IFERROR(VLOOKUP(T41,Lista!A$4:D$35,3,FALSE),1)</f>
        <v>1</v>
      </c>
      <c r="AB41" s="116">
        <f>IFERROR(VLOOKUP(T41,Lista!A$4:E$35,5,FALSE),1)</f>
        <v>1</v>
      </c>
      <c r="AC41" s="117" t="str">
        <f t="shared" si="9"/>
        <v/>
      </c>
      <c r="AD41" s="117">
        <f t="shared" si="10"/>
        <v>0</v>
      </c>
      <c r="AE41" s="117">
        <f t="shared" si="11"/>
        <v>0</v>
      </c>
      <c r="AF41" s="36"/>
      <c r="AG41" s="95" t="s">
        <v>174</v>
      </c>
      <c r="AH41" s="36"/>
    </row>
    <row r="42" spans="1:34" x14ac:dyDescent="0.25">
      <c r="A42" s="130">
        <v>40</v>
      </c>
      <c r="B42" s="111"/>
      <c r="C42" s="115"/>
      <c r="D42" s="115"/>
      <c r="E42" s="115"/>
      <c r="F42" s="115"/>
      <c r="G42" s="115"/>
      <c r="H42" s="116" t="str">
        <f t="shared" si="12"/>
        <v/>
      </c>
      <c r="I42" s="116" t="str">
        <f t="shared" si="4"/>
        <v>0</v>
      </c>
      <c r="J42" s="116" t="str">
        <f t="shared" si="13"/>
        <v/>
      </c>
      <c r="K42" s="116">
        <f>IFERROR(VLOOKUP(D42,Lista!A$4:D$35,3,FALSE),1)</f>
        <v>1</v>
      </c>
      <c r="L42" s="116">
        <f>IFERROR(VLOOKUP(D42,Lista!A$4:E$35,5,FALSE),1)</f>
        <v>1</v>
      </c>
      <c r="M42" s="131" t="str">
        <f t="shared" si="5"/>
        <v/>
      </c>
      <c r="N42" s="131">
        <f t="shared" si="6"/>
        <v>0</v>
      </c>
      <c r="O42" s="131">
        <f t="shared" si="7"/>
        <v>0</v>
      </c>
      <c r="P42" s="123"/>
      <c r="Q42" s="95" t="s">
        <v>174</v>
      </c>
      <c r="R42" s="86"/>
      <c r="S42" s="115"/>
      <c r="T42" s="115"/>
      <c r="U42" s="115"/>
      <c r="V42" s="115"/>
      <c r="W42" s="115"/>
      <c r="X42" s="116" t="str">
        <f t="shared" si="2"/>
        <v/>
      </c>
      <c r="Y42" s="116" t="str">
        <f t="shared" si="8"/>
        <v>0</v>
      </c>
      <c r="Z42" s="116" t="str">
        <f t="shared" si="3"/>
        <v/>
      </c>
      <c r="AA42" s="116">
        <f>IFERROR(VLOOKUP(T42,Lista!A$4:D$35,3,FALSE),1)</f>
        <v>1</v>
      </c>
      <c r="AB42" s="116">
        <f>IFERROR(VLOOKUP(T42,Lista!A$4:E$35,5,FALSE),1)</f>
        <v>1</v>
      </c>
      <c r="AC42" s="117" t="str">
        <f t="shared" si="9"/>
        <v/>
      </c>
      <c r="AD42" s="117">
        <f t="shared" si="10"/>
        <v>0</v>
      </c>
      <c r="AE42" s="117">
        <f t="shared" si="11"/>
        <v>0</v>
      </c>
      <c r="AF42" s="36"/>
      <c r="AG42" s="95" t="s">
        <v>174</v>
      </c>
      <c r="AH42" s="36"/>
    </row>
    <row r="43" spans="1:34" x14ac:dyDescent="0.25">
      <c r="A43" s="130">
        <v>41</v>
      </c>
      <c r="B43" s="111"/>
      <c r="C43" s="115"/>
      <c r="D43" s="115"/>
      <c r="E43" s="115"/>
      <c r="F43" s="115"/>
      <c r="G43" s="115"/>
      <c r="H43" s="116" t="str">
        <f t="shared" si="12"/>
        <v/>
      </c>
      <c r="I43" s="116" t="str">
        <f t="shared" si="4"/>
        <v>0</v>
      </c>
      <c r="J43" s="116" t="str">
        <f t="shared" si="13"/>
        <v/>
      </c>
      <c r="K43" s="116">
        <f>IFERROR(VLOOKUP(D43,Lista!A$4:D$35,3,FALSE),1)</f>
        <v>1</v>
      </c>
      <c r="L43" s="116">
        <f>IFERROR(VLOOKUP(D43,Lista!A$4:E$35,5,FALSE),1)</f>
        <v>1</v>
      </c>
      <c r="M43" s="131" t="str">
        <f t="shared" si="5"/>
        <v/>
      </c>
      <c r="N43" s="131">
        <f t="shared" si="6"/>
        <v>0</v>
      </c>
      <c r="O43" s="131">
        <f t="shared" si="7"/>
        <v>0</v>
      </c>
      <c r="P43" s="123"/>
      <c r="Q43" s="95" t="s">
        <v>174</v>
      </c>
      <c r="R43" s="86"/>
      <c r="S43" s="115"/>
      <c r="T43" s="115"/>
      <c r="U43" s="115"/>
      <c r="V43" s="115"/>
      <c r="W43" s="115"/>
      <c r="X43" s="116" t="str">
        <f t="shared" si="2"/>
        <v/>
      </c>
      <c r="Y43" s="116" t="str">
        <f t="shared" si="8"/>
        <v>0</v>
      </c>
      <c r="Z43" s="116" t="str">
        <f t="shared" si="3"/>
        <v/>
      </c>
      <c r="AA43" s="116">
        <f>IFERROR(VLOOKUP(T43,Lista!A$4:D$35,3,FALSE),1)</f>
        <v>1</v>
      </c>
      <c r="AB43" s="116">
        <f>IFERROR(VLOOKUP(T43,Lista!A$4:E$35,5,FALSE),1)</f>
        <v>1</v>
      </c>
      <c r="AC43" s="117" t="str">
        <f t="shared" si="9"/>
        <v/>
      </c>
      <c r="AD43" s="117">
        <f t="shared" si="10"/>
        <v>0</v>
      </c>
      <c r="AE43" s="117">
        <f t="shared" si="11"/>
        <v>0</v>
      </c>
      <c r="AF43" s="36"/>
      <c r="AG43" s="95" t="s">
        <v>174</v>
      </c>
      <c r="AH43" s="36"/>
    </row>
    <row r="44" spans="1:34" x14ac:dyDescent="0.25">
      <c r="A44" s="130">
        <v>42</v>
      </c>
      <c r="B44" s="111"/>
      <c r="C44" s="115"/>
      <c r="D44" s="115"/>
      <c r="E44" s="115"/>
      <c r="F44" s="115"/>
      <c r="G44" s="115"/>
      <c r="H44" s="116" t="str">
        <f t="shared" si="12"/>
        <v/>
      </c>
      <c r="I44" s="116" t="str">
        <f t="shared" si="4"/>
        <v>0</v>
      </c>
      <c r="J44" s="116" t="str">
        <f t="shared" si="13"/>
        <v/>
      </c>
      <c r="K44" s="116">
        <f>IFERROR(VLOOKUP(D44,Lista!A$4:D$35,3,FALSE),1)</f>
        <v>1</v>
      </c>
      <c r="L44" s="116">
        <f>IFERROR(VLOOKUP(D44,Lista!A$4:E$35,5,FALSE),1)</f>
        <v>1</v>
      </c>
      <c r="M44" s="131" t="str">
        <f t="shared" si="5"/>
        <v/>
      </c>
      <c r="N44" s="131">
        <f t="shared" si="6"/>
        <v>0</v>
      </c>
      <c r="O44" s="131">
        <f t="shared" si="7"/>
        <v>0</v>
      </c>
      <c r="P44" s="123"/>
      <c r="Q44" s="95" t="s">
        <v>174</v>
      </c>
      <c r="R44" s="86"/>
      <c r="S44" s="115"/>
      <c r="T44" s="115"/>
      <c r="U44" s="115"/>
      <c r="V44" s="115"/>
      <c r="W44" s="115"/>
      <c r="X44" s="116" t="str">
        <f t="shared" si="2"/>
        <v/>
      </c>
      <c r="Y44" s="116" t="str">
        <f t="shared" si="8"/>
        <v>0</v>
      </c>
      <c r="Z44" s="116" t="str">
        <f t="shared" si="3"/>
        <v/>
      </c>
      <c r="AA44" s="116">
        <f>IFERROR(VLOOKUP(T44,Lista!A$4:D$35,3,FALSE),1)</f>
        <v>1</v>
      </c>
      <c r="AB44" s="116">
        <f>IFERROR(VLOOKUP(T44,Lista!A$4:E$35,5,FALSE),1)</f>
        <v>1</v>
      </c>
      <c r="AC44" s="117" t="str">
        <f t="shared" si="9"/>
        <v/>
      </c>
      <c r="AD44" s="117">
        <f t="shared" si="10"/>
        <v>0</v>
      </c>
      <c r="AE44" s="117">
        <f t="shared" si="11"/>
        <v>0</v>
      </c>
      <c r="AF44" s="36"/>
      <c r="AG44" s="95" t="s">
        <v>174</v>
      </c>
      <c r="AH44" s="36"/>
    </row>
    <row r="45" spans="1:34" x14ac:dyDescent="0.25">
      <c r="A45" s="130">
        <v>43</v>
      </c>
      <c r="B45" s="111"/>
      <c r="C45" s="115"/>
      <c r="D45" s="115"/>
      <c r="E45" s="115"/>
      <c r="F45" s="115"/>
      <c r="G45" s="115"/>
      <c r="H45" s="116" t="str">
        <f t="shared" si="12"/>
        <v/>
      </c>
      <c r="I45" s="116" t="str">
        <f t="shared" si="4"/>
        <v>0</v>
      </c>
      <c r="J45" s="116" t="str">
        <f t="shared" si="13"/>
        <v/>
      </c>
      <c r="K45" s="116">
        <f>IFERROR(VLOOKUP(D45,Lista!A$4:D$35,3,FALSE),1)</f>
        <v>1</v>
      </c>
      <c r="L45" s="116">
        <f>IFERROR(VLOOKUP(D45,Lista!A$4:E$35,5,FALSE),1)</f>
        <v>1</v>
      </c>
      <c r="M45" s="131" t="str">
        <f t="shared" si="5"/>
        <v/>
      </c>
      <c r="N45" s="131">
        <f t="shared" si="6"/>
        <v>0</v>
      </c>
      <c r="O45" s="131">
        <f t="shared" si="7"/>
        <v>0</v>
      </c>
      <c r="P45" s="123"/>
      <c r="Q45" s="95" t="s">
        <v>174</v>
      </c>
      <c r="R45" s="86"/>
      <c r="S45" s="115"/>
      <c r="T45" s="115"/>
      <c r="U45" s="115"/>
      <c r="V45" s="115"/>
      <c r="W45" s="115"/>
      <c r="X45" s="116" t="str">
        <f t="shared" si="2"/>
        <v/>
      </c>
      <c r="Y45" s="116" t="str">
        <f t="shared" si="8"/>
        <v>0</v>
      </c>
      <c r="Z45" s="116" t="str">
        <f t="shared" si="3"/>
        <v/>
      </c>
      <c r="AA45" s="116">
        <f>IFERROR(VLOOKUP(T45,Lista!A$4:D$35,3,FALSE),1)</f>
        <v>1</v>
      </c>
      <c r="AB45" s="116">
        <f>IFERROR(VLOOKUP(T45,Lista!A$4:E$35,5,FALSE),1)</f>
        <v>1</v>
      </c>
      <c r="AC45" s="117" t="str">
        <f t="shared" si="9"/>
        <v/>
      </c>
      <c r="AD45" s="117">
        <f t="shared" si="10"/>
        <v>0</v>
      </c>
      <c r="AE45" s="117">
        <f t="shared" si="11"/>
        <v>0</v>
      </c>
      <c r="AF45" s="36"/>
      <c r="AG45" s="95" t="s">
        <v>174</v>
      </c>
      <c r="AH45" s="36"/>
    </row>
    <row r="46" spans="1:34" x14ac:dyDescent="0.25">
      <c r="A46" s="130">
        <v>44</v>
      </c>
      <c r="B46" s="111"/>
      <c r="C46" s="115"/>
      <c r="D46" s="115"/>
      <c r="E46" s="115"/>
      <c r="F46" s="115"/>
      <c r="G46" s="115"/>
      <c r="H46" s="116" t="str">
        <f t="shared" si="12"/>
        <v/>
      </c>
      <c r="I46" s="116" t="str">
        <f t="shared" si="4"/>
        <v>0</v>
      </c>
      <c r="J46" s="116" t="str">
        <f t="shared" si="13"/>
        <v/>
      </c>
      <c r="K46" s="116">
        <f>IFERROR(VLOOKUP(D46,Lista!A$4:D$35,3,FALSE),1)</f>
        <v>1</v>
      </c>
      <c r="L46" s="116">
        <f>IFERROR(VLOOKUP(D46,Lista!A$4:E$35,5,FALSE),1)</f>
        <v>1</v>
      </c>
      <c r="M46" s="131" t="str">
        <f t="shared" si="5"/>
        <v/>
      </c>
      <c r="N46" s="131">
        <f t="shared" si="6"/>
        <v>0</v>
      </c>
      <c r="O46" s="131">
        <f t="shared" si="7"/>
        <v>0</v>
      </c>
      <c r="P46" s="123"/>
      <c r="Q46" s="95" t="s">
        <v>174</v>
      </c>
      <c r="R46" s="86"/>
      <c r="S46" s="115"/>
      <c r="T46" s="115"/>
      <c r="U46" s="115"/>
      <c r="V46" s="115"/>
      <c r="W46" s="115"/>
      <c r="X46" s="116" t="str">
        <f t="shared" si="2"/>
        <v/>
      </c>
      <c r="Y46" s="116" t="str">
        <f t="shared" si="8"/>
        <v>0</v>
      </c>
      <c r="Z46" s="116" t="str">
        <f t="shared" si="3"/>
        <v/>
      </c>
      <c r="AA46" s="116">
        <f>IFERROR(VLOOKUP(T46,Lista!A$4:D$35,3,FALSE),1)</f>
        <v>1</v>
      </c>
      <c r="AB46" s="116">
        <f>IFERROR(VLOOKUP(T46,Lista!A$4:E$35,5,FALSE),1)</f>
        <v>1</v>
      </c>
      <c r="AC46" s="117" t="str">
        <f t="shared" si="9"/>
        <v/>
      </c>
      <c r="AD46" s="117">
        <f t="shared" si="10"/>
        <v>0</v>
      </c>
      <c r="AE46" s="117">
        <f t="shared" si="11"/>
        <v>0</v>
      </c>
      <c r="AF46" s="36"/>
      <c r="AG46" s="95" t="s">
        <v>174</v>
      </c>
      <c r="AH46" s="36"/>
    </row>
    <row r="47" spans="1:34" x14ac:dyDescent="0.25">
      <c r="A47" s="130">
        <v>45</v>
      </c>
      <c r="B47" s="111"/>
      <c r="C47" s="115"/>
      <c r="D47" s="115"/>
      <c r="E47" s="115"/>
      <c r="F47" s="115"/>
      <c r="G47" s="115"/>
      <c r="H47" s="116" t="str">
        <f t="shared" si="12"/>
        <v/>
      </c>
      <c r="I47" s="116" t="str">
        <f t="shared" si="4"/>
        <v>0</v>
      </c>
      <c r="J47" s="116" t="str">
        <f t="shared" si="13"/>
        <v/>
      </c>
      <c r="K47" s="116">
        <f>IFERROR(VLOOKUP(D47,Lista!A$4:D$35,3,FALSE),1)</f>
        <v>1</v>
      </c>
      <c r="L47" s="116">
        <f>IFERROR(VLOOKUP(D47,Lista!A$4:E$35,5,FALSE),1)</f>
        <v>1</v>
      </c>
      <c r="M47" s="131" t="str">
        <f t="shared" si="5"/>
        <v/>
      </c>
      <c r="N47" s="131">
        <f t="shared" si="6"/>
        <v>0</v>
      </c>
      <c r="O47" s="131">
        <f t="shared" si="7"/>
        <v>0</v>
      </c>
      <c r="P47" s="123"/>
      <c r="Q47" s="95" t="s">
        <v>174</v>
      </c>
      <c r="R47" s="86"/>
      <c r="S47" s="115"/>
      <c r="T47" s="115"/>
      <c r="U47" s="115"/>
      <c r="V47" s="115"/>
      <c r="W47" s="115"/>
      <c r="X47" s="116" t="str">
        <f t="shared" si="2"/>
        <v/>
      </c>
      <c r="Y47" s="116" t="str">
        <f t="shared" si="8"/>
        <v>0</v>
      </c>
      <c r="Z47" s="116" t="str">
        <f t="shared" si="3"/>
        <v/>
      </c>
      <c r="AA47" s="116">
        <f>IFERROR(VLOOKUP(T47,Lista!A$4:D$35,3,FALSE),1)</f>
        <v>1</v>
      </c>
      <c r="AB47" s="116">
        <f>IFERROR(VLOOKUP(T47,Lista!A$4:E$35,5,FALSE),1)</f>
        <v>1</v>
      </c>
      <c r="AC47" s="117" t="str">
        <f t="shared" si="9"/>
        <v/>
      </c>
      <c r="AD47" s="117">
        <f t="shared" si="10"/>
        <v>0</v>
      </c>
      <c r="AE47" s="117">
        <f t="shared" si="11"/>
        <v>0</v>
      </c>
      <c r="AF47" s="36"/>
      <c r="AG47" s="95" t="s">
        <v>174</v>
      </c>
      <c r="AH47" s="36"/>
    </row>
    <row r="48" spans="1:34" x14ac:dyDescent="0.25">
      <c r="A48" s="130">
        <v>46</v>
      </c>
      <c r="B48" s="111"/>
      <c r="C48" s="115"/>
      <c r="D48" s="115"/>
      <c r="E48" s="115"/>
      <c r="F48" s="115"/>
      <c r="G48" s="115"/>
      <c r="H48" s="116" t="str">
        <f t="shared" si="12"/>
        <v/>
      </c>
      <c r="I48" s="116" t="str">
        <f t="shared" si="4"/>
        <v>0</v>
      </c>
      <c r="J48" s="116" t="str">
        <f t="shared" si="13"/>
        <v/>
      </c>
      <c r="K48" s="116">
        <f>IFERROR(VLOOKUP(D48,Lista!A$4:D$35,3,FALSE),1)</f>
        <v>1</v>
      </c>
      <c r="L48" s="116">
        <f>IFERROR(VLOOKUP(D48,Lista!A$4:E$35,5,FALSE),1)</f>
        <v>1</v>
      </c>
      <c r="M48" s="131" t="str">
        <f t="shared" si="5"/>
        <v/>
      </c>
      <c r="N48" s="131">
        <f t="shared" si="6"/>
        <v>0</v>
      </c>
      <c r="O48" s="131">
        <f t="shared" si="7"/>
        <v>0</v>
      </c>
      <c r="P48" s="123"/>
      <c r="Q48" s="95" t="s">
        <v>174</v>
      </c>
      <c r="R48" s="86"/>
      <c r="S48" s="115"/>
      <c r="T48" s="115"/>
      <c r="U48" s="115"/>
      <c r="V48" s="115"/>
      <c r="W48" s="115"/>
      <c r="X48" s="116" t="str">
        <f t="shared" si="2"/>
        <v/>
      </c>
      <c r="Y48" s="116" t="str">
        <f t="shared" si="8"/>
        <v>0</v>
      </c>
      <c r="Z48" s="116" t="str">
        <f t="shared" si="3"/>
        <v/>
      </c>
      <c r="AA48" s="116">
        <f>IFERROR(VLOOKUP(T48,Lista!A$4:D$35,3,FALSE),1)</f>
        <v>1</v>
      </c>
      <c r="AB48" s="116">
        <f>IFERROR(VLOOKUP(T48,Lista!A$4:E$35,5,FALSE),1)</f>
        <v>1</v>
      </c>
      <c r="AC48" s="117" t="str">
        <f t="shared" si="9"/>
        <v/>
      </c>
      <c r="AD48" s="117">
        <f t="shared" si="10"/>
        <v>0</v>
      </c>
      <c r="AE48" s="117">
        <f t="shared" si="11"/>
        <v>0</v>
      </c>
      <c r="AF48" s="36"/>
      <c r="AG48" s="95" t="s">
        <v>174</v>
      </c>
      <c r="AH48" s="36"/>
    </row>
    <row r="49" spans="1:34" x14ac:dyDescent="0.25">
      <c r="A49" s="130">
        <v>47</v>
      </c>
      <c r="B49" s="111"/>
      <c r="C49" s="115"/>
      <c r="D49" s="115"/>
      <c r="E49" s="115"/>
      <c r="F49" s="115"/>
      <c r="G49" s="115"/>
      <c r="H49" s="116" t="str">
        <f t="shared" si="12"/>
        <v/>
      </c>
      <c r="I49" s="116" t="str">
        <f t="shared" si="4"/>
        <v>0</v>
      </c>
      <c r="J49" s="116" t="str">
        <f t="shared" si="13"/>
        <v/>
      </c>
      <c r="K49" s="116">
        <f>IFERROR(VLOOKUP(D49,Lista!A$4:D$35,3,FALSE),1)</f>
        <v>1</v>
      </c>
      <c r="L49" s="116">
        <f>IFERROR(VLOOKUP(D49,Lista!A$4:E$35,5,FALSE),1)</f>
        <v>1</v>
      </c>
      <c r="M49" s="131" t="str">
        <f t="shared" si="5"/>
        <v/>
      </c>
      <c r="N49" s="131">
        <f t="shared" si="6"/>
        <v>0</v>
      </c>
      <c r="O49" s="131">
        <f t="shared" si="7"/>
        <v>0</v>
      </c>
      <c r="P49" s="123"/>
      <c r="Q49" s="95" t="s">
        <v>174</v>
      </c>
      <c r="R49" s="86"/>
      <c r="S49" s="115"/>
      <c r="T49" s="115"/>
      <c r="U49" s="115"/>
      <c r="V49" s="115"/>
      <c r="W49" s="115"/>
      <c r="X49" s="116" t="str">
        <f t="shared" si="2"/>
        <v/>
      </c>
      <c r="Y49" s="116" t="str">
        <f t="shared" si="8"/>
        <v>0</v>
      </c>
      <c r="Z49" s="116" t="str">
        <f t="shared" si="3"/>
        <v/>
      </c>
      <c r="AA49" s="116">
        <f>IFERROR(VLOOKUP(T49,Lista!A$4:D$35,3,FALSE),1)</f>
        <v>1</v>
      </c>
      <c r="AB49" s="116">
        <f>IFERROR(VLOOKUP(T49,Lista!A$4:E$35,5,FALSE),1)</f>
        <v>1</v>
      </c>
      <c r="AC49" s="117" t="str">
        <f t="shared" si="9"/>
        <v/>
      </c>
      <c r="AD49" s="117">
        <f t="shared" si="10"/>
        <v>0</v>
      </c>
      <c r="AE49" s="117">
        <f t="shared" si="11"/>
        <v>0</v>
      </c>
      <c r="AF49" s="36"/>
      <c r="AG49" s="95" t="s">
        <v>174</v>
      </c>
      <c r="AH49" s="36"/>
    </row>
    <row r="50" spans="1:34" x14ac:dyDescent="0.25">
      <c r="A50" s="130">
        <v>48</v>
      </c>
      <c r="B50" s="111"/>
      <c r="C50" s="115"/>
      <c r="D50" s="115"/>
      <c r="E50" s="115"/>
      <c r="F50" s="115"/>
      <c r="G50" s="115"/>
      <c r="H50" s="116" t="str">
        <f t="shared" si="12"/>
        <v/>
      </c>
      <c r="I50" s="116" t="str">
        <f t="shared" si="4"/>
        <v>0</v>
      </c>
      <c r="J50" s="116" t="str">
        <f t="shared" si="13"/>
        <v/>
      </c>
      <c r="K50" s="116">
        <f>IFERROR(VLOOKUP(D50,Lista!A$4:D$35,3,FALSE),1)</f>
        <v>1</v>
      </c>
      <c r="L50" s="116">
        <f>IFERROR(VLOOKUP(D50,Lista!A$4:E$35,5,FALSE),1)</f>
        <v>1</v>
      </c>
      <c r="M50" s="131" t="str">
        <f t="shared" si="5"/>
        <v/>
      </c>
      <c r="N50" s="131">
        <f t="shared" si="6"/>
        <v>0</v>
      </c>
      <c r="O50" s="131">
        <f t="shared" si="7"/>
        <v>0</v>
      </c>
      <c r="P50" s="123"/>
      <c r="Q50" s="95" t="s">
        <v>174</v>
      </c>
      <c r="R50" s="86"/>
      <c r="S50" s="115"/>
      <c r="T50" s="115"/>
      <c r="U50" s="115"/>
      <c r="V50" s="115"/>
      <c r="W50" s="115"/>
      <c r="X50" s="116" t="str">
        <f t="shared" si="2"/>
        <v/>
      </c>
      <c r="Y50" s="116" t="str">
        <f t="shared" si="8"/>
        <v>0</v>
      </c>
      <c r="Z50" s="116" t="str">
        <f t="shared" si="3"/>
        <v/>
      </c>
      <c r="AA50" s="116">
        <f>IFERROR(VLOOKUP(T50,Lista!A$4:D$35,3,FALSE),1)</f>
        <v>1</v>
      </c>
      <c r="AB50" s="116">
        <f>IFERROR(VLOOKUP(T50,Lista!A$4:E$35,5,FALSE),1)</f>
        <v>1</v>
      </c>
      <c r="AC50" s="117" t="str">
        <f t="shared" si="9"/>
        <v/>
      </c>
      <c r="AD50" s="117">
        <f t="shared" si="10"/>
        <v>0</v>
      </c>
      <c r="AE50" s="117">
        <f t="shared" si="11"/>
        <v>0</v>
      </c>
      <c r="AF50" s="36"/>
      <c r="AG50" s="95" t="s">
        <v>174</v>
      </c>
      <c r="AH50" s="36"/>
    </row>
    <row r="51" spans="1:34" x14ac:dyDescent="0.25">
      <c r="A51" s="130">
        <v>49</v>
      </c>
      <c r="B51" s="111"/>
      <c r="C51" s="115"/>
      <c r="D51" s="115"/>
      <c r="E51" s="115"/>
      <c r="F51" s="115"/>
      <c r="G51" s="115"/>
      <c r="H51" s="116" t="str">
        <f t="shared" si="12"/>
        <v/>
      </c>
      <c r="I51" s="116" t="str">
        <f t="shared" si="4"/>
        <v>0</v>
      </c>
      <c r="J51" s="116" t="str">
        <f t="shared" si="13"/>
        <v/>
      </c>
      <c r="K51" s="116">
        <f>IFERROR(VLOOKUP(D51,Lista!A$4:D$35,3,FALSE),1)</f>
        <v>1</v>
      </c>
      <c r="L51" s="116">
        <f>IFERROR(VLOOKUP(D51,Lista!A$4:E$35,5,FALSE),1)</f>
        <v>1</v>
      </c>
      <c r="M51" s="131" t="str">
        <f t="shared" si="5"/>
        <v/>
      </c>
      <c r="N51" s="131">
        <f t="shared" si="6"/>
        <v>0</v>
      </c>
      <c r="O51" s="131">
        <f t="shared" si="7"/>
        <v>0</v>
      </c>
      <c r="P51" s="123"/>
      <c r="Q51" s="95" t="s">
        <v>174</v>
      </c>
      <c r="R51" s="86"/>
      <c r="S51" s="115"/>
      <c r="T51" s="115"/>
      <c r="U51" s="115"/>
      <c r="V51" s="115"/>
      <c r="W51" s="115"/>
      <c r="X51" s="116" t="str">
        <f t="shared" si="2"/>
        <v/>
      </c>
      <c r="Y51" s="116" t="str">
        <f t="shared" si="8"/>
        <v>0</v>
      </c>
      <c r="Z51" s="116" t="str">
        <f t="shared" si="3"/>
        <v/>
      </c>
      <c r="AA51" s="116">
        <f>IFERROR(VLOOKUP(T51,Lista!A$4:D$35,3,FALSE),1)</f>
        <v>1</v>
      </c>
      <c r="AB51" s="116">
        <f>IFERROR(VLOOKUP(T51,Lista!A$4:E$35,5,FALSE),1)</f>
        <v>1</v>
      </c>
      <c r="AC51" s="117" t="str">
        <f t="shared" si="9"/>
        <v/>
      </c>
      <c r="AD51" s="117">
        <f t="shared" si="10"/>
        <v>0</v>
      </c>
      <c r="AE51" s="117">
        <f t="shared" si="11"/>
        <v>0</v>
      </c>
      <c r="AF51" s="36"/>
      <c r="AG51" s="95" t="s">
        <v>174</v>
      </c>
      <c r="AH51" s="36"/>
    </row>
    <row r="52" spans="1:34" x14ac:dyDescent="0.25">
      <c r="A52" s="130">
        <v>50</v>
      </c>
      <c r="B52" s="111"/>
      <c r="C52" s="115"/>
      <c r="D52" s="115"/>
      <c r="E52" s="115"/>
      <c r="F52" s="115"/>
      <c r="G52" s="115"/>
      <c r="H52" s="116" t="str">
        <f t="shared" si="12"/>
        <v/>
      </c>
      <c r="I52" s="116" t="str">
        <f t="shared" si="4"/>
        <v>0</v>
      </c>
      <c r="J52" s="116" t="str">
        <f t="shared" si="13"/>
        <v/>
      </c>
      <c r="K52" s="116">
        <f>IFERROR(VLOOKUP(D52,Lista!A$4:D$35,3,FALSE),1)</f>
        <v>1</v>
      </c>
      <c r="L52" s="116">
        <f>IFERROR(VLOOKUP(D52,Lista!A$4:E$35,5,FALSE),1)</f>
        <v>1</v>
      </c>
      <c r="M52" s="131" t="str">
        <f t="shared" si="5"/>
        <v/>
      </c>
      <c r="N52" s="131">
        <f t="shared" si="6"/>
        <v>0</v>
      </c>
      <c r="O52" s="131">
        <f t="shared" si="7"/>
        <v>0</v>
      </c>
      <c r="P52" s="123"/>
      <c r="Q52" s="95" t="s">
        <v>174</v>
      </c>
      <c r="R52" s="86"/>
      <c r="S52" s="115"/>
      <c r="T52" s="115"/>
      <c r="U52" s="115"/>
      <c r="V52" s="115"/>
      <c r="W52" s="115"/>
      <c r="X52" s="116" t="str">
        <f t="shared" si="2"/>
        <v/>
      </c>
      <c r="Y52" s="116" t="str">
        <f t="shared" si="8"/>
        <v>0</v>
      </c>
      <c r="Z52" s="116" t="str">
        <f t="shared" si="3"/>
        <v/>
      </c>
      <c r="AA52" s="116">
        <f>IFERROR(VLOOKUP(T52,Lista!A$4:D$35,3,FALSE),1)</f>
        <v>1</v>
      </c>
      <c r="AB52" s="116">
        <f>IFERROR(VLOOKUP(T52,Lista!A$4:E$35,5,FALSE),1)</f>
        <v>1</v>
      </c>
      <c r="AC52" s="117" t="str">
        <f t="shared" si="9"/>
        <v/>
      </c>
      <c r="AD52" s="117">
        <f t="shared" si="10"/>
        <v>0</v>
      </c>
      <c r="AE52" s="117">
        <f t="shared" si="11"/>
        <v>0</v>
      </c>
      <c r="AF52" s="36"/>
      <c r="AG52" s="95" t="s">
        <v>174</v>
      </c>
      <c r="AH52" s="36"/>
    </row>
    <row r="53" spans="1:34" x14ac:dyDescent="0.25">
      <c r="A53" s="130">
        <v>51</v>
      </c>
      <c r="B53" s="111"/>
      <c r="C53" s="115"/>
      <c r="D53" s="115"/>
      <c r="E53" s="115"/>
      <c r="F53" s="115"/>
      <c r="G53" s="115"/>
      <c r="H53" s="116" t="str">
        <f t="shared" si="12"/>
        <v/>
      </c>
      <c r="I53" s="116" t="str">
        <f t="shared" si="4"/>
        <v>0</v>
      </c>
      <c r="J53" s="116" t="str">
        <f t="shared" si="13"/>
        <v/>
      </c>
      <c r="K53" s="116">
        <f>IFERROR(VLOOKUP(D53,Lista!A$4:D$35,3,FALSE),1)</f>
        <v>1</v>
      </c>
      <c r="L53" s="116">
        <f>IFERROR(VLOOKUP(D53,Lista!A$4:E$35,5,FALSE),1)</f>
        <v>1</v>
      </c>
      <c r="M53" s="131" t="str">
        <f t="shared" si="5"/>
        <v/>
      </c>
      <c r="N53" s="131">
        <f t="shared" si="6"/>
        <v>0</v>
      </c>
      <c r="O53" s="131">
        <f t="shared" si="7"/>
        <v>0</v>
      </c>
      <c r="P53" s="123"/>
      <c r="Q53" s="95" t="s">
        <v>174</v>
      </c>
      <c r="R53" s="86"/>
      <c r="S53" s="115"/>
      <c r="T53" s="115"/>
      <c r="U53" s="115"/>
      <c r="V53" s="115"/>
      <c r="W53" s="115"/>
      <c r="X53" s="116" t="str">
        <f t="shared" si="2"/>
        <v/>
      </c>
      <c r="Y53" s="116" t="str">
        <f t="shared" si="8"/>
        <v>0</v>
      </c>
      <c r="Z53" s="116" t="str">
        <f t="shared" si="3"/>
        <v/>
      </c>
      <c r="AA53" s="116">
        <f>IFERROR(VLOOKUP(T53,Lista!A$4:D$35,3,FALSE),1)</f>
        <v>1</v>
      </c>
      <c r="AB53" s="116">
        <f>IFERROR(VLOOKUP(T53,Lista!A$4:E$35,5,FALSE),1)</f>
        <v>1</v>
      </c>
      <c r="AC53" s="117" t="str">
        <f t="shared" si="9"/>
        <v/>
      </c>
      <c r="AD53" s="117">
        <f t="shared" si="10"/>
        <v>0</v>
      </c>
      <c r="AE53" s="117">
        <f t="shared" si="11"/>
        <v>0</v>
      </c>
      <c r="AF53" s="36"/>
      <c r="AG53" s="95" t="s">
        <v>174</v>
      </c>
      <c r="AH53" s="36"/>
    </row>
    <row r="54" spans="1:34" x14ac:dyDescent="0.25">
      <c r="A54" s="130">
        <v>52</v>
      </c>
      <c r="B54" s="111"/>
      <c r="C54" s="115"/>
      <c r="D54" s="115"/>
      <c r="E54" s="115"/>
      <c r="F54" s="115"/>
      <c r="G54" s="115"/>
      <c r="H54" s="116" t="str">
        <f t="shared" si="12"/>
        <v/>
      </c>
      <c r="I54" s="116" t="str">
        <f t="shared" si="4"/>
        <v>0</v>
      </c>
      <c r="J54" s="116" t="str">
        <f t="shared" si="13"/>
        <v/>
      </c>
      <c r="K54" s="116">
        <f>IFERROR(VLOOKUP(D54,Lista!A$4:D$35,3,FALSE),1)</f>
        <v>1</v>
      </c>
      <c r="L54" s="116">
        <f>IFERROR(VLOOKUP(D54,Lista!A$4:E$35,5,FALSE),1)</f>
        <v>1</v>
      </c>
      <c r="M54" s="131" t="str">
        <f t="shared" si="5"/>
        <v/>
      </c>
      <c r="N54" s="131">
        <f t="shared" si="6"/>
        <v>0</v>
      </c>
      <c r="O54" s="131">
        <f t="shared" si="7"/>
        <v>0</v>
      </c>
      <c r="P54" s="123"/>
      <c r="Q54" s="95" t="s">
        <v>174</v>
      </c>
      <c r="R54" s="86"/>
      <c r="S54" s="115"/>
      <c r="T54" s="115"/>
      <c r="U54" s="115"/>
      <c r="V54" s="115"/>
      <c r="W54" s="115"/>
      <c r="X54" s="116" t="str">
        <f t="shared" si="2"/>
        <v/>
      </c>
      <c r="Y54" s="116" t="str">
        <f t="shared" si="8"/>
        <v>0</v>
      </c>
      <c r="Z54" s="116" t="str">
        <f t="shared" si="3"/>
        <v/>
      </c>
      <c r="AA54" s="116">
        <f>IFERROR(VLOOKUP(T54,Lista!A$4:D$35,3,FALSE),1)</f>
        <v>1</v>
      </c>
      <c r="AB54" s="116">
        <f>IFERROR(VLOOKUP(T54,Lista!A$4:E$35,5,FALSE),1)</f>
        <v>1</v>
      </c>
      <c r="AC54" s="117" t="str">
        <f t="shared" si="9"/>
        <v/>
      </c>
      <c r="AD54" s="117">
        <f t="shared" si="10"/>
        <v>0</v>
      </c>
      <c r="AE54" s="117">
        <f t="shared" si="11"/>
        <v>0</v>
      </c>
      <c r="AF54" s="36"/>
      <c r="AG54" s="95" t="s">
        <v>174</v>
      </c>
      <c r="AH54" s="36"/>
    </row>
    <row r="55" spans="1:34" x14ac:dyDescent="0.25">
      <c r="A55" s="130">
        <v>53</v>
      </c>
      <c r="B55" s="111"/>
      <c r="C55" s="115"/>
      <c r="D55" s="115"/>
      <c r="E55" s="115"/>
      <c r="F55" s="115"/>
      <c r="G55" s="115"/>
      <c r="H55" s="116" t="str">
        <f t="shared" si="12"/>
        <v/>
      </c>
      <c r="I55" s="116" t="str">
        <f t="shared" si="4"/>
        <v>0</v>
      </c>
      <c r="J55" s="116" t="str">
        <f t="shared" si="13"/>
        <v/>
      </c>
      <c r="K55" s="116">
        <f>IFERROR(VLOOKUP(D55,Lista!A$4:D$35,3,FALSE),1)</f>
        <v>1</v>
      </c>
      <c r="L55" s="116">
        <f>IFERROR(VLOOKUP(D55,Lista!A$4:E$35,5,FALSE),1)</f>
        <v>1</v>
      </c>
      <c r="M55" s="131" t="str">
        <f t="shared" si="5"/>
        <v/>
      </c>
      <c r="N55" s="131">
        <f t="shared" si="6"/>
        <v>0</v>
      </c>
      <c r="O55" s="131">
        <f t="shared" si="7"/>
        <v>0</v>
      </c>
      <c r="P55" s="123"/>
      <c r="Q55" s="95" t="s">
        <v>174</v>
      </c>
      <c r="R55" s="86"/>
      <c r="S55" s="115"/>
      <c r="T55" s="115"/>
      <c r="U55" s="115"/>
      <c r="V55" s="115"/>
      <c r="W55" s="115"/>
      <c r="X55" s="116" t="str">
        <f t="shared" si="2"/>
        <v/>
      </c>
      <c r="Y55" s="116" t="str">
        <f t="shared" si="8"/>
        <v>0</v>
      </c>
      <c r="Z55" s="116" t="str">
        <f t="shared" si="3"/>
        <v/>
      </c>
      <c r="AA55" s="116">
        <f>IFERROR(VLOOKUP(T55,Lista!A$4:D$35,3,FALSE),1)</f>
        <v>1</v>
      </c>
      <c r="AB55" s="116">
        <f>IFERROR(VLOOKUP(T55,Lista!A$4:E$35,5,FALSE),1)</f>
        <v>1</v>
      </c>
      <c r="AC55" s="117" t="str">
        <f t="shared" si="9"/>
        <v/>
      </c>
      <c r="AD55" s="117">
        <f t="shared" si="10"/>
        <v>0</v>
      </c>
      <c r="AE55" s="117">
        <f t="shared" si="11"/>
        <v>0</v>
      </c>
      <c r="AF55" s="36"/>
      <c r="AG55" s="95" t="s">
        <v>174</v>
      </c>
      <c r="AH55" s="36"/>
    </row>
    <row r="56" spans="1:34" x14ac:dyDescent="0.25">
      <c r="A56" s="130">
        <v>54</v>
      </c>
      <c r="B56" s="111"/>
      <c r="C56" s="115"/>
      <c r="D56" s="115"/>
      <c r="E56" s="115"/>
      <c r="F56" s="115"/>
      <c r="G56" s="115"/>
      <c r="H56" s="116" t="str">
        <f t="shared" si="12"/>
        <v/>
      </c>
      <c r="I56" s="116" t="str">
        <f t="shared" si="4"/>
        <v>0</v>
      </c>
      <c r="J56" s="116" t="str">
        <f t="shared" si="13"/>
        <v/>
      </c>
      <c r="K56" s="116">
        <f>IFERROR(VLOOKUP(D56,Lista!A$4:D$35,3,FALSE),1)</f>
        <v>1</v>
      </c>
      <c r="L56" s="116">
        <f>IFERROR(VLOOKUP(D56,Lista!A$4:E$35,5,FALSE),1)</f>
        <v>1</v>
      </c>
      <c r="M56" s="131" t="str">
        <f t="shared" si="5"/>
        <v/>
      </c>
      <c r="N56" s="131">
        <f t="shared" si="6"/>
        <v>0</v>
      </c>
      <c r="O56" s="131">
        <f t="shared" si="7"/>
        <v>0</v>
      </c>
      <c r="P56" s="123"/>
      <c r="Q56" s="95" t="s">
        <v>174</v>
      </c>
      <c r="R56" s="86"/>
      <c r="S56" s="115"/>
      <c r="T56" s="115"/>
      <c r="U56" s="115"/>
      <c r="V56" s="115"/>
      <c r="W56" s="115"/>
      <c r="X56" s="116" t="str">
        <f t="shared" si="2"/>
        <v/>
      </c>
      <c r="Y56" s="116" t="str">
        <f t="shared" si="8"/>
        <v>0</v>
      </c>
      <c r="Z56" s="116" t="str">
        <f t="shared" si="3"/>
        <v/>
      </c>
      <c r="AA56" s="116">
        <f>IFERROR(VLOOKUP(T56,Lista!A$4:D$35,3,FALSE),1)</f>
        <v>1</v>
      </c>
      <c r="AB56" s="116">
        <f>IFERROR(VLOOKUP(T56,Lista!A$4:E$35,5,FALSE),1)</f>
        <v>1</v>
      </c>
      <c r="AC56" s="117" t="str">
        <f t="shared" si="9"/>
        <v/>
      </c>
      <c r="AD56" s="117">
        <f t="shared" si="10"/>
        <v>0</v>
      </c>
      <c r="AE56" s="117">
        <f t="shared" si="11"/>
        <v>0</v>
      </c>
      <c r="AF56" s="36"/>
      <c r="AG56" s="95" t="s">
        <v>174</v>
      </c>
      <c r="AH56" s="36"/>
    </row>
    <row r="57" spans="1:34" x14ac:dyDescent="0.25">
      <c r="A57" s="130">
        <v>55</v>
      </c>
      <c r="B57" s="111"/>
      <c r="C57" s="115"/>
      <c r="D57" s="115"/>
      <c r="E57" s="115"/>
      <c r="F57" s="115"/>
      <c r="G57" s="115"/>
      <c r="H57" s="116" t="str">
        <f t="shared" si="12"/>
        <v/>
      </c>
      <c r="I57" s="116" t="str">
        <f t="shared" si="4"/>
        <v>0</v>
      </c>
      <c r="J57" s="116" t="str">
        <f t="shared" si="13"/>
        <v/>
      </c>
      <c r="K57" s="116">
        <f>IFERROR(VLOOKUP(D57,Lista!A$4:D$35,3,FALSE),1)</f>
        <v>1</v>
      </c>
      <c r="L57" s="116">
        <f>IFERROR(VLOOKUP(D57,Lista!A$4:E$35,5,FALSE),1)</f>
        <v>1</v>
      </c>
      <c r="M57" s="131" t="str">
        <f t="shared" si="5"/>
        <v/>
      </c>
      <c r="N57" s="131">
        <f t="shared" si="6"/>
        <v>0</v>
      </c>
      <c r="O57" s="131">
        <f t="shared" si="7"/>
        <v>0</v>
      </c>
      <c r="P57" s="123"/>
      <c r="Q57" s="95" t="s">
        <v>174</v>
      </c>
      <c r="R57" s="86"/>
      <c r="S57" s="115"/>
      <c r="T57" s="115"/>
      <c r="U57" s="115"/>
      <c r="V57" s="115"/>
      <c r="W57" s="115"/>
      <c r="X57" s="116" t="str">
        <f t="shared" si="2"/>
        <v/>
      </c>
      <c r="Y57" s="116" t="str">
        <f t="shared" si="8"/>
        <v>0</v>
      </c>
      <c r="Z57" s="116" t="str">
        <f t="shared" si="3"/>
        <v/>
      </c>
      <c r="AA57" s="116">
        <f>IFERROR(VLOOKUP(T57,Lista!A$4:D$35,3,FALSE),1)</f>
        <v>1</v>
      </c>
      <c r="AB57" s="116">
        <f>IFERROR(VLOOKUP(T57,Lista!A$4:E$35,5,FALSE),1)</f>
        <v>1</v>
      </c>
      <c r="AC57" s="117" t="str">
        <f t="shared" si="9"/>
        <v/>
      </c>
      <c r="AD57" s="117">
        <f t="shared" si="10"/>
        <v>0</v>
      </c>
      <c r="AE57" s="117">
        <f t="shared" si="11"/>
        <v>0</v>
      </c>
      <c r="AF57" s="36"/>
      <c r="AG57" s="95" t="s">
        <v>174</v>
      </c>
      <c r="AH57" s="36"/>
    </row>
    <row r="58" spans="1:34" x14ac:dyDescent="0.25">
      <c r="A58" s="130">
        <v>56</v>
      </c>
      <c r="B58" s="111"/>
      <c r="C58" s="115"/>
      <c r="D58" s="115"/>
      <c r="E58" s="115"/>
      <c r="F58" s="115"/>
      <c r="G58" s="115"/>
      <c r="H58" s="116" t="str">
        <f t="shared" si="12"/>
        <v/>
      </c>
      <c r="I58" s="116" t="str">
        <f t="shared" si="4"/>
        <v>0</v>
      </c>
      <c r="J58" s="116" t="str">
        <f t="shared" si="13"/>
        <v/>
      </c>
      <c r="K58" s="116">
        <f>IFERROR(VLOOKUP(D58,Lista!A$4:D$35,3,FALSE),1)</f>
        <v>1</v>
      </c>
      <c r="L58" s="116">
        <f>IFERROR(VLOOKUP(D58,Lista!A$4:E$35,5,FALSE),1)</f>
        <v>1</v>
      </c>
      <c r="M58" s="131" t="str">
        <f t="shared" si="5"/>
        <v/>
      </c>
      <c r="N58" s="131">
        <f t="shared" si="6"/>
        <v>0</v>
      </c>
      <c r="O58" s="131">
        <f t="shared" si="7"/>
        <v>0</v>
      </c>
      <c r="P58" s="123"/>
      <c r="Q58" s="95" t="s">
        <v>174</v>
      </c>
      <c r="R58" s="86"/>
      <c r="S58" s="115"/>
      <c r="T58" s="115"/>
      <c r="U58" s="115"/>
      <c r="V58" s="115"/>
      <c r="W58" s="115"/>
      <c r="X58" s="116" t="str">
        <f t="shared" si="2"/>
        <v/>
      </c>
      <c r="Y58" s="116" t="str">
        <f t="shared" si="8"/>
        <v>0</v>
      </c>
      <c r="Z58" s="116" t="str">
        <f t="shared" si="3"/>
        <v/>
      </c>
      <c r="AA58" s="116">
        <f>IFERROR(VLOOKUP(T58,Lista!A$4:D$35,3,FALSE),1)</f>
        <v>1</v>
      </c>
      <c r="AB58" s="116">
        <f>IFERROR(VLOOKUP(T58,Lista!A$4:E$35,5,FALSE),1)</f>
        <v>1</v>
      </c>
      <c r="AC58" s="117" t="str">
        <f t="shared" si="9"/>
        <v/>
      </c>
      <c r="AD58" s="117">
        <f t="shared" si="10"/>
        <v>0</v>
      </c>
      <c r="AE58" s="117">
        <f t="shared" si="11"/>
        <v>0</v>
      </c>
      <c r="AF58" s="36"/>
      <c r="AG58" s="95" t="s">
        <v>174</v>
      </c>
      <c r="AH58" s="36"/>
    </row>
    <row r="59" spans="1:34" x14ac:dyDescent="0.25">
      <c r="A59" s="130">
        <v>57</v>
      </c>
      <c r="B59" s="111"/>
      <c r="C59" s="115"/>
      <c r="D59" s="115"/>
      <c r="E59" s="115"/>
      <c r="F59" s="115"/>
      <c r="G59" s="115"/>
      <c r="H59" s="116" t="str">
        <f t="shared" si="12"/>
        <v/>
      </c>
      <c r="I59" s="116" t="str">
        <f t="shared" si="4"/>
        <v>0</v>
      </c>
      <c r="J59" s="116" t="str">
        <f t="shared" si="13"/>
        <v/>
      </c>
      <c r="K59" s="116">
        <f>IFERROR(VLOOKUP(D59,Lista!A$4:D$35,3,FALSE),1)</f>
        <v>1</v>
      </c>
      <c r="L59" s="116">
        <f>IFERROR(VLOOKUP(D59,Lista!A$4:E$35,5,FALSE),1)</f>
        <v>1</v>
      </c>
      <c r="M59" s="131" t="str">
        <f t="shared" si="5"/>
        <v/>
      </c>
      <c r="N59" s="131">
        <f t="shared" si="6"/>
        <v>0</v>
      </c>
      <c r="O59" s="131">
        <f t="shared" si="7"/>
        <v>0</v>
      </c>
      <c r="P59" s="123"/>
      <c r="Q59" s="95" t="s">
        <v>174</v>
      </c>
      <c r="R59" s="86"/>
      <c r="S59" s="115"/>
      <c r="T59" s="115"/>
      <c r="U59" s="115"/>
      <c r="V59" s="115"/>
      <c r="W59" s="115"/>
      <c r="X59" s="116" t="str">
        <f t="shared" si="2"/>
        <v/>
      </c>
      <c r="Y59" s="116" t="str">
        <f t="shared" si="8"/>
        <v>0</v>
      </c>
      <c r="Z59" s="116" t="str">
        <f t="shared" si="3"/>
        <v/>
      </c>
      <c r="AA59" s="116">
        <f>IFERROR(VLOOKUP(T59,Lista!A$4:D$35,3,FALSE),1)</f>
        <v>1</v>
      </c>
      <c r="AB59" s="116">
        <f>IFERROR(VLOOKUP(T59,Lista!A$4:E$35,5,FALSE),1)</f>
        <v>1</v>
      </c>
      <c r="AC59" s="117" t="str">
        <f t="shared" si="9"/>
        <v/>
      </c>
      <c r="AD59" s="117">
        <f t="shared" si="10"/>
        <v>0</v>
      </c>
      <c r="AE59" s="117">
        <f t="shared" si="11"/>
        <v>0</v>
      </c>
      <c r="AF59" s="36"/>
      <c r="AG59" s="95" t="s">
        <v>174</v>
      </c>
      <c r="AH59" s="36"/>
    </row>
    <row r="60" spans="1:34" x14ac:dyDescent="0.25">
      <c r="A60" s="130">
        <v>58</v>
      </c>
      <c r="B60" s="111"/>
      <c r="C60" s="115"/>
      <c r="D60" s="115"/>
      <c r="E60" s="115"/>
      <c r="F60" s="115"/>
      <c r="G60" s="115"/>
      <c r="H60" s="116" t="str">
        <f t="shared" si="12"/>
        <v/>
      </c>
      <c r="I60" s="116" t="str">
        <f t="shared" si="4"/>
        <v>0</v>
      </c>
      <c r="J60" s="116" t="str">
        <f t="shared" si="13"/>
        <v/>
      </c>
      <c r="K60" s="116">
        <f>IFERROR(VLOOKUP(D60,Lista!A$4:D$35,3,FALSE),1)</f>
        <v>1</v>
      </c>
      <c r="L60" s="116">
        <f>IFERROR(VLOOKUP(D60,Lista!A$4:E$35,5,FALSE),1)</f>
        <v>1</v>
      </c>
      <c r="M60" s="131" t="str">
        <f t="shared" si="5"/>
        <v/>
      </c>
      <c r="N60" s="131">
        <f t="shared" si="6"/>
        <v>0</v>
      </c>
      <c r="O60" s="131">
        <f t="shared" si="7"/>
        <v>0</v>
      </c>
      <c r="P60" s="123"/>
      <c r="Q60" s="95" t="s">
        <v>174</v>
      </c>
      <c r="R60" s="86"/>
      <c r="S60" s="115"/>
      <c r="T60" s="115"/>
      <c r="U60" s="115"/>
      <c r="V60" s="115"/>
      <c r="W60" s="115"/>
      <c r="X60" s="116" t="str">
        <f t="shared" si="2"/>
        <v/>
      </c>
      <c r="Y60" s="116" t="str">
        <f t="shared" si="8"/>
        <v>0</v>
      </c>
      <c r="Z60" s="116" t="str">
        <f t="shared" si="3"/>
        <v/>
      </c>
      <c r="AA60" s="116">
        <f>IFERROR(VLOOKUP(T60,Lista!A$4:D$35,3,FALSE),1)</f>
        <v>1</v>
      </c>
      <c r="AB60" s="116">
        <f>IFERROR(VLOOKUP(T60,Lista!A$4:E$35,5,FALSE),1)</f>
        <v>1</v>
      </c>
      <c r="AC60" s="117" t="str">
        <f t="shared" si="9"/>
        <v/>
      </c>
      <c r="AD60" s="117">
        <f t="shared" si="10"/>
        <v>0</v>
      </c>
      <c r="AE60" s="117">
        <f t="shared" si="11"/>
        <v>0</v>
      </c>
      <c r="AF60" s="36"/>
      <c r="AG60" s="95" t="s">
        <v>174</v>
      </c>
      <c r="AH60" s="36"/>
    </row>
    <row r="61" spans="1:34" x14ac:dyDescent="0.25">
      <c r="A61" s="130">
        <v>59</v>
      </c>
      <c r="B61" s="111"/>
      <c r="C61" s="115"/>
      <c r="D61" s="115"/>
      <c r="E61" s="115"/>
      <c r="F61" s="115"/>
      <c r="G61" s="115"/>
      <c r="H61" s="116" t="str">
        <f t="shared" si="12"/>
        <v/>
      </c>
      <c r="I61" s="116" t="str">
        <f t="shared" si="4"/>
        <v>0</v>
      </c>
      <c r="J61" s="116" t="str">
        <f t="shared" si="13"/>
        <v/>
      </c>
      <c r="K61" s="116">
        <f>IFERROR(VLOOKUP(D61,Lista!A$4:D$35,3,FALSE),1)</f>
        <v>1</v>
      </c>
      <c r="L61" s="116">
        <f>IFERROR(VLOOKUP(D61,Lista!A$4:E$35,5,FALSE),1)</f>
        <v>1</v>
      </c>
      <c r="M61" s="131" t="str">
        <f t="shared" si="5"/>
        <v/>
      </c>
      <c r="N61" s="131">
        <f t="shared" si="6"/>
        <v>0</v>
      </c>
      <c r="O61" s="131">
        <f t="shared" si="7"/>
        <v>0</v>
      </c>
      <c r="P61" s="123"/>
      <c r="Q61" s="95" t="s">
        <v>174</v>
      </c>
      <c r="R61" s="86"/>
      <c r="S61" s="115"/>
      <c r="T61" s="115"/>
      <c r="U61" s="115"/>
      <c r="V61" s="115"/>
      <c r="W61" s="115"/>
      <c r="X61" s="116" t="str">
        <f t="shared" si="2"/>
        <v/>
      </c>
      <c r="Y61" s="116" t="str">
        <f t="shared" si="8"/>
        <v>0</v>
      </c>
      <c r="Z61" s="116" t="str">
        <f t="shared" si="3"/>
        <v/>
      </c>
      <c r="AA61" s="116">
        <f>IFERROR(VLOOKUP(T61,Lista!A$4:D$35,3,FALSE),1)</f>
        <v>1</v>
      </c>
      <c r="AB61" s="116">
        <f>IFERROR(VLOOKUP(T61,Lista!A$4:E$35,5,FALSE),1)</f>
        <v>1</v>
      </c>
      <c r="AC61" s="117" t="str">
        <f t="shared" si="9"/>
        <v/>
      </c>
      <c r="AD61" s="117">
        <f t="shared" si="10"/>
        <v>0</v>
      </c>
      <c r="AE61" s="117">
        <f t="shared" si="11"/>
        <v>0</v>
      </c>
      <c r="AF61" s="36"/>
      <c r="AG61" s="95" t="s">
        <v>174</v>
      </c>
      <c r="AH61" s="36"/>
    </row>
    <row r="62" spans="1:34" x14ac:dyDescent="0.25">
      <c r="A62" s="130">
        <v>60</v>
      </c>
      <c r="B62" s="111"/>
      <c r="C62" s="115"/>
      <c r="D62" s="115"/>
      <c r="E62" s="115"/>
      <c r="F62" s="115"/>
      <c r="G62" s="115"/>
      <c r="H62" s="116" t="str">
        <f t="shared" si="12"/>
        <v/>
      </c>
      <c r="I62" s="116" t="str">
        <f t="shared" si="4"/>
        <v>0</v>
      </c>
      <c r="J62" s="116" t="str">
        <f t="shared" si="13"/>
        <v/>
      </c>
      <c r="K62" s="116">
        <f>IFERROR(VLOOKUP(D62,Lista!A$4:D$35,3,FALSE),1)</f>
        <v>1</v>
      </c>
      <c r="L62" s="116">
        <f>IFERROR(VLOOKUP(D62,Lista!A$4:E$35,5,FALSE),1)</f>
        <v>1</v>
      </c>
      <c r="M62" s="131" t="str">
        <f t="shared" si="5"/>
        <v/>
      </c>
      <c r="N62" s="131">
        <f t="shared" si="6"/>
        <v>0</v>
      </c>
      <c r="O62" s="131">
        <f t="shared" si="7"/>
        <v>0</v>
      </c>
      <c r="P62" s="123"/>
      <c r="Q62" s="95" t="s">
        <v>174</v>
      </c>
      <c r="R62" s="86"/>
      <c r="S62" s="115"/>
      <c r="T62" s="115"/>
      <c r="U62" s="115"/>
      <c r="V62" s="115"/>
      <c r="W62" s="115"/>
      <c r="X62" s="116" t="str">
        <f t="shared" si="2"/>
        <v/>
      </c>
      <c r="Y62" s="116" t="str">
        <f t="shared" si="8"/>
        <v>0</v>
      </c>
      <c r="Z62" s="116" t="str">
        <f t="shared" si="3"/>
        <v/>
      </c>
      <c r="AA62" s="116">
        <f>IFERROR(VLOOKUP(T62,Lista!A$4:D$35,3,FALSE),1)</f>
        <v>1</v>
      </c>
      <c r="AB62" s="116">
        <f>IFERROR(VLOOKUP(T62,Lista!A$4:E$35,5,FALSE),1)</f>
        <v>1</v>
      </c>
      <c r="AC62" s="117" t="str">
        <f t="shared" si="9"/>
        <v/>
      </c>
      <c r="AD62" s="117">
        <f t="shared" si="10"/>
        <v>0</v>
      </c>
      <c r="AE62" s="117">
        <f t="shared" si="11"/>
        <v>0</v>
      </c>
      <c r="AF62" s="36"/>
      <c r="AG62" s="95" t="s">
        <v>174</v>
      </c>
      <c r="AH62" s="36"/>
    </row>
    <row r="63" spans="1:34" x14ac:dyDescent="0.25">
      <c r="A63" s="130">
        <v>61</v>
      </c>
      <c r="B63" s="111"/>
      <c r="C63" s="115"/>
      <c r="D63" s="115"/>
      <c r="E63" s="115"/>
      <c r="F63" s="115"/>
      <c r="G63" s="115"/>
      <c r="H63" s="116" t="str">
        <f t="shared" si="12"/>
        <v/>
      </c>
      <c r="I63" s="116" t="str">
        <f t="shared" si="4"/>
        <v>0</v>
      </c>
      <c r="J63" s="116" t="str">
        <f t="shared" si="13"/>
        <v/>
      </c>
      <c r="K63" s="116">
        <f>IFERROR(VLOOKUP(D63,Lista!A$4:D$35,3,FALSE),1)</f>
        <v>1</v>
      </c>
      <c r="L63" s="116">
        <f>IFERROR(VLOOKUP(D63,Lista!A$4:E$35,5,FALSE),1)</f>
        <v>1</v>
      </c>
      <c r="M63" s="131" t="str">
        <f t="shared" si="5"/>
        <v/>
      </c>
      <c r="N63" s="131">
        <f t="shared" si="6"/>
        <v>0</v>
      </c>
      <c r="O63" s="131">
        <f t="shared" si="7"/>
        <v>0</v>
      </c>
      <c r="P63" s="123"/>
      <c r="Q63" s="95" t="s">
        <v>174</v>
      </c>
      <c r="R63" s="86"/>
      <c r="S63" s="115"/>
      <c r="T63" s="115"/>
      <c r="U63" s="115"/>
      <c r="V63" s="115"/>
      <c r="W63" s="115"/>
      <c r="X63" s="116" t="str">
        <f t="shared" si="2"/>
        <v/>
      </c>
      <c r="Y63" s="116" t="str">
        <f t="shared" si="8"/>
        <v>0</v>
      </c>
      <c r="Z63" s="116" t="str">
        <f t="shared" si="3"/>
        <v/>
      </c>
      <c r="AA63" s="116">
        <f>IFERROR(VLOOKUP(T63,Lista!A$4:D$35,3,FALSE),1)</f>
        <v>1</v>
      </c>
      <c r="AB63" s="116">
        <f>IFERROR(VLOOKUP(T63,Lista!A$4:E$35,5,FALSE),1)</f>
        <v>1</v>
      </c>
      <c r="AC63" s="117" t="str">
        <f t="shared" si="9"/>
        <v/>
      </c>
      <c r="AD63" s="117">
        <f t="shared" si="10"/>
        <v>0</v>
      </c>
      <c r="AE63" s="117">
        <f t="shared" si="11"/>
        <v>0</v>
      </c>
      <c r="AF63" s="36"/>
      <c r="AG63" s="95" t="s">
        <v>174</v>
      </c>
      <c r="AH63" s="36"/>
    </row>
    <row r="64" spans="1:34" x14ac:dyDescent="0.25">
      <c r="A64" s="130">
        <v>62</v>
      </c>
      <c r="B64" s="111"/>
      <c r="C64" s="115"/>
      <c r="D64" s="115"/>
      <c r="E64" s="115"/>
      <c r="F64" s="115"/>
      <c r="G64" s="115"/>
      <c r="H64" s="116" t="str">
        <f t="shared" si="12"/>
        <v/>
      </c>
      <c r="I64" s="116" t="str">
        <f t="shared" si="4"/>
        <v>0</v>
      </c>
      <c r="J64" s="116" t="str">
        <f t="shared" si="13"/>
        <v/>
      </c>
      <c r="K64" s="116">
        <f>IFERROR(VLOOKUP(D64,Lista!A$4:D$35,3,FALSE),1)</f>
        <v>1</v>
      </c>
      <c r="L64" s="116">
        <f>IFERROR(VLOOKUP(D64,Lista!A$4:E$35,5,FALSE),1)</f>
        <v>1</v>
      </c>
      <c r="M64" s="131" t="str">
        <f t="shared" si="5"/>
        <v/>
      </c>
      <c r="N64" s="131">
        <f t="shared" si="6"/>
        <v>0</v>
      </c>
      <c r="O64" s="131">
        <f t="shared" si="7"/>
        <v>0</v>
      </c>
      <c r="P64" s="123"/>
      <c r="Q64" s="95" t="s">
        <v>174</v>
      </c>
      <c r="R64" s="86"/>
      <c r="S64" s="115"/>
      <c r="T64" s="115"/>
      <c r="U64" s="115"/>
      <c r="V64" s="115"/>
      <c r="W64" s="115"/>
      <c r="X64" s="116" t="str">
        <f t="shared" si="2"/>
        <v/>
      </c>
      <c r="Y64" s="116" t="str">
        <f t="shared" si="8"/>
        <v>0</v>
      </c>
      <c r="Z64" s="116" t="str">
        <f t="shared" si="3"/>
        <v/>
      </c>
      <c r="AA64" s="116">
        <f>IFERROR(VLOOKUP(T64,Lista!A$4:D$35,3,FALSE),1)</f>
        <v>1</v>
      </c>
      <c r="AB64" s="116">
        <f>IFERROR(VLOOKUP(T64,Lista!A$4:E$35,5,FALSE),1)</f>
        <v>1</v>
      </c>
      <c r="AC64" s="117" t="str">
        <f t="shared" si="9"/>
        <v/>
      </c>
      <c r="AD64" s="117">
        <f t="shared" si="10"/>
        <v>0</v>
      </c>
      <c r="AE64" s="117">
        <f t="shared" si="11"/>
        <v>0</v>
      </c>
      <c r="AF64" s="36"/>
      <c r="AG64" s="95" t="s">
        <v>174</v>
      </c>
      <c r="AH64" s="36"/>
    </row>
    <row r="65" spans="1:34" x14ac:dyDescent="0.25">
      <c r="A65" s="130">
        <v>63</v>
      </c>
      <c r="B65" s="111"/>
      <c r="C65" s="115"/>
      <c r="D65" s="115"/>
      <c r="E65" s="115"/>
      <c r="F65" s="115"/>
      <c r="G65" s="115"/>
      <c r="H65" s="116" t="str">
        <f t="shared" si="12"/>
        <v/>
      </c>
      <c r="I65" s="116" t="str">
        <f t="shared" si="4"/>
        <v>0</v>
      </c>
      <c r="J65" s="116" t="str">
        <f t="shared" si="13"/>
        <v/>
      </c>
      <c r="K65" s="116">
        <f>IFERROR(VLOOKUP(D65,Lista!A$4:D$35,3,FALSE),1)</f>
        <v>1</v>
      </c>
      <c r="L65" s="116">
        <f>IFERROR(VLOOKUP(D65,Lista!A$4:E$35,5,FALSE),1)</f>
        <v>1</v>
      </c>
      <c r="M65" s="131" t="str">
        <f t="shared" si="5"/>
        <v/>
      </c>
      <c r="N65" s="131">
        <f t="shared" si="6"/>
        <v>0</v>
      </c>
      <c r="O65" s="131">
        <f t="shared" si="7"/>
        <v>0</v>
      </c>
      <c r="P65" s="123"/>
      <c r="Q65" s="95" t="s">
        <v>174</v>
      </c>
      <c r="R65" s="86"/>
      <c r="S65" s="115"/>
      <c r="T65" s="115"/>
      <c r="U65" s="115"/>
      <c r="V65" s="115"/>
      <c r="W65" s="115"/>
      <c r="X65" s="116" t="str">
        <f t="shared" si="2"/>
        <v/>
      </c>
      <c r="Y65" s="116" t="str">
        <f t="shared" si="8"/>
        <v>0</v>
      </c>
      <c r="Z65" s="116" t="str">
        <f t="shared" si="3"/>
        <v/>
      </c>
      <c r="AA65" s="116">
        <f>IFERROR(VLOOKUP(T65,Lista!A$4:D$35,3,FALSE),1)</f>
        <v>1</v>
      </c>
      <c r="AB65" s="116">
        <f>IFERROR(VLOOKUP(T65,Lista!A$4:E$35,5,FALSE),1)</f>
        <v>1</v>
      </c>
      <c r="AC65" s="117" t="str">
        <f t="shared" si="9"/>
        <v/>
      </c>
      <c r="AD65" s="117">
        <f t="shared" si="10"/>
        <v>0</v>
      </c>
      <c r="AE65" s="117">
        <f t="shared" si="11"/>
        <v>0</v>
      </c>
      <c r="AF65" s="36"/>
      <c r="AG65" s="95" t="s">
        <v>174</v>
      </c>
      <c r="AH65" s="36"/>
    </row>
    <row r="66" spans="1:34" x14ac:dyDescent="0.25">
      <c r="A66" s="130">
        <v>64</v>
      </c>
      <c r="B66" s="111"/>
      <c r="C66" s="115"/>
      <c r="D66" s="115"/>
      <c r="E66" s="115"/>
      <c r="F66" s="115"/>
      <c r="G66" s="115"/>
      <c r="H66" s="116" t="str">
        <f t="shared" si="12"/>
        <v/>
      </c>
      <c r="I66" s="116" t="str">
        <f t="shared" si="4"/>
        <v>0</v>
      </c>
      <c r="J66" s="116" t="str">
        <f t="shared" si="13"/>
        <v/>
      </c>
      <c r="K66" s="116">
        <f>IFERROR(VLOOKUP(D66,Lista!A$4:D$35,3,FALSE),1)</f>
        <v>1</v>
      </c>
      <c r="L66" s="116">
        <f>IFERROR(VLOOKUP(D66,Lista!A$4:E$35,5,FALSE),1)</f>
        <v>1</v>
      </c>
      <c r="M66" s="131" t="str">
        <f t="shared" si="5"/>
        <v/>
      </c>
      <c r="N66" s="131">
        <f t="shared" si="6"/>
        <v>0</v>
      </c>
      <c r="O66" s="131">
        <f t="shared" si="7"/>
        <v>0</v>
      </c>
      <c r="P66" s="123"/>
      <c r="Q66" s="95" t="s">
        <v>174</v>
      </c>
      <c r="R66" s="86"/>
      <c r="S66" s="115"/>
      <c r="T66" s="115"/>
      <c r="U66" s="115"/>
      <c r="V66" s="115"/>
      <c r="W66" s="115"/>
      <c r="X66" s="116" t="str">
        <f t="shared" si="2"/>
        <v/>
      </c>
      <c r="Y66" s="116" t="str">
        <f t="shared" si="8"/>
        <v>0</v>
      </c>
      <c r="Z66" s="116" t="str">
        <f t="shared" si="3"/>
        <v/>
      </c>
      <c r="AA66" s="116">
        <f>IFERROR(VLOOKUP(T66,Lista!A$4:D$35,3,FALSE),1)</f>
        <v>1</v>
      </c>
      <c r="AB66" s="116">
        <f>IFERROR(VLOOKUP(T66,Lista!A$4:E$35,5,FALSE),1)</f>
        <v>1</v>
      </c>
      <c r="AC66" s="117" t="str">
        <f t="shared" si="9"/>
        <v/>
      </c>
      <c r="AD66" s="117">
        <f t="shared" si="10"/>
        <v>0</v>
      </c>
      <c r="AE66" s="117">
        <f t="shared" si="11"/>
        <v>0</v>
      </c>
      <c r="AF66" s="36"/>
      <c r="AG66" s="95" t="s">
        <v>174</v>
      </c>
      <c r="AH66" s="36"/>
    </row>
    <row r="67" spans="1:34" x14ac:dyDescent="0.25">
      <c r="A67" s="130">
        <v>65</v>
      </c>
      <c r="B67" s="111"/>
      <c r="C67" s="115"/>
      <c r="D67" s="115"/>
      <c r="E67" s="115"/>
      <c r="F67" s="115"/>
      <c r="G67" s="115"/>
      <c r="H67" s="116" t="str">
        <f t="shared" ref="H67:H98" si="14">CONCATENATE(C67,J67)</f>
        <v/>
      </c>
      <c r="I67" s="116" t="str">
        <f t="shared" si="4"/>
        <v>0</v>
      </c>
      <c r="J67" s="116" t="str">
        <f t="shared" ref="J67:J98" si="15">IF(OR(ISBLANK(E67),ISBLANK(F67)),IF(OR(C67="ALI",C67="AIE"),"L",IF(ISBLANK(C67),"","A")),IF(C67="EE",IF(F67&gt;=3,IF(E67&gt;=5,"H","A"),IF(F67&gt;=2,IF(E67&gt;=16,"H",IF(E67&lt;=4,"L","A")),IF(E67&lt;=15,"L","A"))),IF(OR(C67="SE",C67="CE"),IF(F67&gt;=4,IF(E67&gt;=6,"H","A"),IF(F67&gt;=2,IF(E67&gt;=20,"H",IF(E67&lt;=5,"L","A")),IF(E67&lt;=19,"L","A"))),IF(OR(C67="ALI",C67="AIE"),IF(F67&gt;=6,IF(E67&gt;=20,"H","A"),IF(F67&gt;=2,IF(E67&gt;=51,"H",IF(E67&lt;=19,"L","A")),IF(E67&lt;=50,"L","A")))))))</f>
        <v/>
      </c>
      <c r="K67" s="116">
        <f>IFERROR(VLOOKUP(D67,Lista!A$4:D$35,3,FALSE),1)</f>
        <v>1</v>
      </c>
      <c r="L67" s="116">
        <f>IFERROR(VLOOKUP(D67,Lista!A$4:E$35,5,FALSE),1)</f>
        <v>1</v>
      </c>
      <c r="M67" s="131" t="str">
        <f t="shared" si="5"/>
        <v/>
      </c>
      <c r="N67" s="131">
        <f t="shared" si="6"/>
        <v>0</v>
      </c>
      <c r="O67" s="131">
        <f t="shared" si="7"/>
        <v>0</v>
      </c>
      <c r="P67" s="123"/>
      <c r="Q67" s="95" t="s">
        <v>174</v>
      </c>
      <c r="R67" s="86"/>
      <c r="S67" s="115"/>
      <c r="T67" s="115"/>
      <c r="U67" s="115"/>
      <c r="V67" s="115"/>
      <c r="W67" s="115"/>
      <c r="X67" s="116" t="str">
        <f t="shared" ref="X67:X130" si="16">CONCATENATE(S67,Z67)</f>
        <v/>
      </c>
      <c r="Y67" s="116" t="str">
        <f t="shared" si="8"/>
        <v>0</v>
      </c>
      <c r="Z67" s="116" t="str">
        <f t="shared" ref="Z67:Z130" si="17">IF(OR(ISBLANK(U67),ISBLANK(V67)),IF(OR(S67="ALI",S67="AIE"),"L",IF(ISBLANK(S67),"","A")),IF(S67="EE",IF(V67&gt;=3,IF(U67&gt;=5,"H","A"),IF(V67&gt;=2,IF(U67&gt;=16,"H",IF(U67&lt;=4,"L","A")),IF(U67&lt;=15,"L","A"))),IF(OR(S67="SE",S67="CE"),IF(V67&gt;=4,IF(U67&gt;=6,"H","A"),IF(V67&gt;=2,IF(U67&gt;=20,"H",IF(U67&lt;=5,"L","A")),IF(U67&lt;=19,"L","A"))),IF(OR(S67="ALI",S67="AIE"),IF(V67&gt;=6,IF(U67&gt;=20,"H","A"),IF(V67&gt;=2,IF(U67&gt;=51,"H",IF(U67&lt;=19,"L","A")),IF(U67&lt;=50,"L","A")))))))</f>
        <v/>
      </c>
      <c r="AA67" s="116">
        <f>IFERROR(VLOOKUP(T67,Lista!A$4:D$35,3,FALSE),1)</f>
        <v>1</v>
      </c>
      <c r="AB67" s="116">
        <f>IFERROR(VLOOKUP(T67,Lista!A$4:E$35,5,FALSE),1)</f>
        <v>1</v>
      </c>
      <c r="AC67" s="117" t="str">
        <f t="shared" si="9"/>
        <v/>
      </c>
      <c r="AD67" s="117">
        <f t="shared" si="10"/>
        <v>0</v>
      </c>
      <c r="AE67" s="117">
        <f t="shared" si="11"/>
        <v>0</v>
      </c>
      <c r="AF67" s="36"/>
      <c r="AG67" s="95" t="s">
        <v>174</v>
      </c>
      <c r="AH67" s="36"/>
    </row>
    <row r="68" spans="1:34" x14ac:dyDescent="0.25">
      <c r="A68" s="130">
        <v>66</v>
      </c>
      <c r="B68" s="111"/>
      <c r="C68" s="115"/>
      <c r="D68" s="115"/>
      <c r="E68" s="115"/>
      <c r="F68" s="115"/>
      <c r="G68" s="115"/>
      <c r="H68" s="116" t="str">
        <f t="shared" si="14"/>
        <v/>
      </c>
      <c r="I68" s="116" t="str">
        <f t="shared" ref="I68:I131" si="18">CONCATENATE(C68,D68,J68,O68)</f>
        <v>0</v>
      </c>
      <c r="J68" s="116" t="str">
        <f t="shared" si="15"/>
        <v/>
      </c>
      <c r="K68" s="116">
        <f>IFERROR(VLOOKUP(D68,Lista!A$4:D$35,3,FALSE),1)</f>
        <v>1</v>
      </c>
      <c r="L68" s="116">
        <f>IFERROR(VLOOKUP(D68,Lista!A$4:E$35,5,FALSE),1)</f>
        <v>1</v>
      </c>
      <c r="M68" s="131" t="str">
        <f t="shared" ref="M68:M131" si="19">IF(C68="INM","",IF(J68="L","Baixa",IF(J68="A","Média",IF(J68="","","Alta"))))</f>
        <v/>
      </c>
      <c r="N68" s="131">
        <f t="shared" ref="N68:N131" si="20">IF(C68="INM",K68*G68,IF(C68="ALI",IF(J68="L",7,IF(J68="A",10,15)),IF(C68="AIE",IF(J68="L",5,IF(J68="A",7,10)),IF(C68="SE",IF(J68="L",4,IF(J68="A",5,7)),IF(OR(C68="EE",C68="CE"),IF(J68="L",3,IF(J68="A",4,6)),0)))))</f>
        <v>0</v>
      </c>
      <c r="O68" s="131">
        <f t="shared" ref="O68:O131" si="21">IF(C68="INM",N68,N68*K68)</f>
        <v>0</v>
      </c>
      <c r="P68" s="123"/>
      <c r="Q68" s="95" t="s">
        <v>174</v>
      </c>
      <c r="R68" s="86"/>
      <c r="S68" s="115"/>
      <c r="T68" s="115"/>
      <c r="U68" s="115"/>
      <c r="V68" s="115"/>
      <c r="W68" s="115"/>
      <c r="X68" s="116" t="str">
        <f t="shared" si="16"/>
        <v/>
      </c>
      <c r="Y68" s="116" t="str">
        <f t="shared" ref="Y68:Y131" si="22">CONCATENATE(S68,T68,Z68,AE68)</f>
        <v>0</v>
      </c>
      <c r="Z68" s="116" t="str">
        <f t="shared" si="17"/>
        <v/>
      </c>
      <c r="AA68" s="116">
        <f>IFERROR(VLOOKUP(T68,Lista!A$4:D$35,3,FALSE),1)</f>
        <v>1</v>
      </c>
      <c r="AB68" s="116">
        <f>IFERROR(VLOOKUP(T68,Lista!A$4:E$35,5,FALSE),1)</f>
        <v>1</v>
      </c>
      <c r="AC68" s="117" t="str">
        <f t="shared" ref="AC68:AC131" si="23">IF(S68="INM","",IF(Z68="L","Baixa",IF(Z68="A","Média",IF(Z68="","","Alta"))))</f>
        <v/>
      </c>
      <c r="AD68" s="117">
        <f t="shared" ref="AD68:AD131" si="24">IF(OR(ISBLANK(R68),R68="NOK"),0,IF(S68="INM",AA68*W68,IF(S68="ALI",IF(Z68="L",7,IF(Z68="A",10,15)),IF(S68="AIE",IF(Z68="L",5,IF(Z68="A",7,10)),IF(S68="SE",IF(Z68="L",4,IF(Z68="A",5,7)),IF(OR(S68="EE",S68="CE"),IF(Z68="L",3,IF(Z68="A",4,6))))))))</f>
        <v>0</v>
      </c>
      <c r="AE68" s="117">
        <f t="shared" ref="AE68:AE131" si="25">IF(R68="NOK",0,IF(S68="INM",(1*AA68)*W68,AD68*AA68))</f>
        <v>0</v>
      </c>
      <c r="AF68" s="36"/>
      <c r="AG68" s="95" t="s">
        <v>174</v>
      </c>
      <c r="AH68" s="36"/>
    </row>
    <row r="69" spans="1:34" x14ac:dyDescent="0.25">
      <c r="A69" s="130">
        <v>67</v>
      </c>
      <c r="B69" s="111"/>
      <c r="C69" s="115"/>
      <c r="D69" s="115"/>
      <c r="E69" s="115"/>
      <c r="F69" s="115"/>
      <c r="G69" s="115"/>
      <c r="H69" s="116" t="str">
        <f t="shared" si="14"/>
        <v/>
      </c>
      <c r="I69" s="116" t="str">
        <f t="shared" si="18"/>
        <v>0</v>
      </c>
      <c r="J69" s="116" t="str">
        <f t="shared" si="15"/>
        <v/>
      </c>
      <c r="K69" s="116">
        <f>IFERROR(VLOOKUP(D69,Lista!A$4:D$35,3,FALSE),1)</f>
        <v>1</v>
      </c>
      <c r="L69" s="116">
        <f>IFERROR(VLOOKUP(D69,Lista!A$4:E$35,5,FALSE),1)</f>
        <v>1</v>
      </c>
      <c r="M69" s="131" t="str">
        <f t="shared" si="19"/>
        <v/>
      </c>
      <c r="N69" s="131">
        <f t="shared" si="20"/>
        <v>0</v>
      </c>
      <c r="O69" s="131">
        <f t="shared" si="21"/>
        <v>0</v>
      </c>
      <c r="P69" s="123"/>
      <c r="Q69" s="95" t="s">
        <v>174</v>
      </c>
      <c r="R69" s="86"/>
      <c r="S69" s="115"/>
      <c r="T69" s="115"/>
      <c r="U69" s="115"/>
      <c r="V69" s="115"/>
      <c r="W69" s="115"/>
      <c r="X69" s="116" t="str">
        <f t="shared" si="16"/>
        <v/>
      </c>
      <c r="Y69" s="116" t="str">
        <f t="shared" si="22"/>
        <v>0</v>
      </c>
      <c r="Z69" s="116" t="str">
        <f t="shared" si="17"/>
        <v/>
      </c>
      <c r="AA69" s="116">
        <f>IFERROR(VLOOKUP(T69,Lista!A$4:D$35,3,FALSE),1)</f>
        <v>1</v>
      </c>
      <c r="AB69" s="116">
        <f>IFERROR(VLOOKUP(T69,Lista!A$4:E$35,5,FALSE),1)</f>
        <v>1</v>
      </c>
      <c r="AC69" s="117" t="str">
        <f t="shared" si="23"/>
        <v/>
      </c>
      <c r="AD69" s="117">
        <f t="shared" si="24"/>
        <v>0</v>
      </c>
      <c r="AE69" s="117">
        <f t="shared" si="25"/>
        <v>0</v>
      </c>
      <c r="AF69" s="36"/>
      <c r="AG69" s="95" t="s">
        <v>174</v>
      </c>
      <c r="AH69" s="36"/>
    </row>
    <row r="70" spans="1:34" x14ac:dyDescent="0.25">
      <c r="A70" s="130">
        <v>68</v>
      </c>
      <c r="B70" s="111"/>
      <c r="C70" s="115"/>
      <c r="D70" s="115"/>
      <c r="E70" s="115"/>
      <c r="F70" s="115"/>
      <c r="G70" s="115"/>
      <c r="H70" s="116" t="str">
        <f t="shared" si="14"/>
        <v/>
      </c>
      <c r="I70" s="116" t="str">
        <f t="shared" si="18"/>
        <v>0</v>
      </c>
      <c r="J70" s="116" t="str">
        <f t="shared" si="15"/>
        <v/>
      </c>
      <c r="K70" s="116">
        <f>IFERROR(VLOOKUP(D70,Lista!A$4:D$35,3,FALSE),1)</f>
        <v>1</v>
      </c>
      <c r="L70" s="116">
        <f>IFERROR(VLOOKUP(D70,Lista!A$4:E$35,5,FALSE),1)</f>
        <v>1</v>
      </c>
      <c r="M70" s="131" t="str">
        <f t="shared" si="19"/>
        <v/>
      </c>
      <c r="N70" s="131">
        <f t="shared" si="20"/>
        <v>0</v>
      </c>
      <c r="O70" s="131">
        <f t="shared" si="21"/>
        <v>0</v>
      </c>
      <c r="P70" s="123"/>
      <c r="Q70" s="95" t="s">
        <v>174</v>
      </c>
      <c r="R70" s="86"/>
      <c r="S70" s="115"/>
      <c r="T70" s="115"/>
      <c r="U70" s="115"/>
      <c r="V70" s="115"/>
      <c r="W70" s="115"/>
      <c r="X70" s="116" t="str">
        <f t="shared" si="16"/>
        <v/>
      </c>
      <c r="Y70" s="116" t="str">
        <f t="shared" si="22"/>
        <v>0</v>
      </c>
      <c r="Z70" s="116" t="str">
        <f t="shared" si="17"/>
        <v/>
      </c>
      <c r="AA70" s="116">
        <f>IFERROR(VLOOKUP(T70,Lista!A$4:D$35,3,FALSE),1)</f>
        <v>1</v>
      </c>
      <c r="AB70" s="116">
        <f>IFERROR(VLOOKUP(T70,Lista!A$4:E$35,5,FALSE),1)</f>
        <v>1</v>
      </c>
      <c r="AC70" s="117" t="str">
        <f t="shared" si="23"/>
        <v/>
      </c>
      <c r="AD70" s="117">
        <f t="shared" si="24"/>
        <v>0</v>
      </c>
      <c r="AE70" s="117">
        <f t="shared" si="25"/>
        <v>0</v>
      </c>
      <c r="AF70" s="36"/>
      <c r="AG70" s="95" t="s">
        <v>174</v>
      </c>
      <c r="AH70" s="36"/>
    </row>
    <row r="71" spans="1:34" x14ac:dyDescent="0.25">
      <c r="A71" s="130">
        <v>69</v>
      </c>
      <c r="B71" s="111"/>
      <c r="C71" s="115"/>
      <c r="D71" s="115"/>
      <c r="E71" s="115"/>
      <c r="F71" s="115"/>
      <c r="G71" s="115"/>
      <c r="H71" s="116" t="str">
        <f t="shared" si="14"/>
        <v/>
      </c>
      <c r="I71" s="116" t="str">
        <f t="shared" si="18"/>
        <v>0</v>
      </c>
      <c r="J71" s="116" t="str">
        <f t="shared" si="15"/>
        <v/>
      </c>
      <c r="K71" s="116">
        <f>IFERROR(VLOOKUP(D71,Lista!A$4:D$35,3,FALSE),1)</f>
        <v>1</v>
      </c>
      <c r="L71" s="116">
        <f>IFERROR(VLOOKUP(D71,Lista!A$4:E$35,5,FALSE),1)</f>
        <v>1</v>
      </c>
      <c r="M71" s="131" t="str">
        <f t="shared" si="19"/>
        <v/>
      </c>
      <c r="N71" s="131">
        <f t="shared" si="20"/>
        <v>0</v>
      </c>
      <c r="O71" s="131">
        <f t="shared" si="21"/>
        <v>0</v>
      </c>
      <c r="P71" s="123"/>
      <c r="Q71" s="95" t="s">
        <v>174</v>
      </c>
      <c r="R71" s="86"/>
      <c r="S71" s="115"/>
      <c r="T71" s="115"/>
      <c r="U71" s="115"/>
      <c r="V71" s="115"/>
      <c r="W71" s="115"/>
      <c r="X71" s="116" t="str">
        <f t="shared" si="16"/>
        <v/>
      </c>
      <c r="Y71" s="116" t="str">
        <f t="shared" si="22"/>
        <v>0</v>
      </c>
      <c r="Z71" s="116" t="str">
        <f t="shared" si="17"/>
        <v/>
      </c>
      <c r="AA71" s="116">
        <f>IFERROR(VLOOKUP(T71,Lista!A$4:D$35,3,FALSE),1)</f>
        <v>1</v>
      </c>
      <c r="AB71" s="116">
        <f>IFERROR(VLOOKUP(T71,Lista!A$4:E$35,5,FALSE),1)</f>
        <v>1</v>
      </c>
      <c r="AC71" s="117" t="str">
        <f t="shared" si="23"/>
        <v/>
      </c>
      <c r="AD71" s="117">
        <f t="shared" si="24"/>
        <v>0</v>
      </c>
      <c r="AE71" s="117">
        <f t="shared" si="25"/>
        <v>0</v>
      </c>
      <c r="AF71" s="36"/>
      <c r="AG71" s="95" t="s">
        <v>174</v>
      </c>
      <c r="AH71" s="36"/>
    </row>
    <row r="72" spans="1:34" x14ac:dyDescent="0.25">
      <c r="A72" s="130">
        <v>70</v>
      </c>
      <c r="B72" s="111"/>
      <c r="C72" s="115"/>
      <c r="D72" s="115"/>
      <c r="E72" s="115"/>
      <c r="F72" s="115"/>
      <c r="G72" s="115"/>
      <c r="H72" s="116" t="str">
        <f t="shared" si="14"/>
        <v/>
      </c>
      <c r="I72" s="116" t="str">
        <f t="shared" si="18"/>
        <v>0</v>
      </c>
      <c r="J72" s="116" t="str">
        <f t="shared" si="15"/>
        <v/>
      </c>
      <c r="K72" s="116">
        <f>IFERROR(VLOOKUP(D72,Lista!A$4:D$35,3,FALSE),1)</f>
        <v>1</v>
      </c>
      <c r="L72" s="116">
        <f>IFERROR(VLOOKUP(D72,Lista!A$4:E$35,5,FALSE),1)</f>
        <v>1</v>
      </c>
      <c r="M72" s="131" t="str">
        <f t="shared" si="19"/>
        <v/>
      </c>
      <c r="N72" s="131">
        <f t="shared" si="20"/>
        <v>0</v>
      </c>
      <c r="O72" s="131">
        <f t="shared" si="21"/>
        <v>0</v>
      </c>
      <c r="P72" s="123"/>
      <c r="Q72" s="95" t="s">
        <v>174</v>
      </c>
      <c r="R72" s="86"/>
      <c r="S72" s="115"/>
      <c r="T72" s="115"/>
      <c r="U72" s="115"/>
      <c r="V72" s="115"/>
      <c r="W72" s="115"/>
      <c r="X72" s="116" t="str">
        <f t="shared" si="16"/>
        <v/>
      </c>
      <c r="Y72" s="116" t="str">
        <f t="shared" si="22"/>
        <v>0</v>
      </c>
      <c r="Z72" s="116" t="str">
        <f t="shared" si="17"/>
        <v/>
      </c>
      <c r="AA72" s="116">
        <f>IFERROR(VLOOKUP(T72,Lista!A$4:D$35,3,FALSE),1)</f>
        <v>1</v>
      </c>
      <c r="AB72" s="116">
        <f>IFERROR(VLOOKUP(T72,Lista!A$4:E$35,5,FALSE),1)</f>
        <v>1</v>
      </c>
      <c r="AC72" s="117" t="str">
        <f t="shared" si="23"/>
        <v/>
      </c>
      <c r="AD72" s="117">
        <f t="shared" si="24"/>
        <v>0</v>
      </c>
      <c r="AE72" s="117">
        <f t="shared" si="25"/>
        <v>0</v>
      </c>
      <c r="AF72" s="36"/>
      <c r="AG72" s="95" t="s">
        <v>174</v>
      </c>
      <c r="AH72" s="36"/>
    </row>
    <row r="73" spans="1:34" x14ac:dyDescent="0.25">
      <c r="A73" s="130">
        <v>71</v>
      </c>
      <c r="B73" s="111"/>
      <c r="C73" s="115"/>
      <c r="D73" s="115"/>
      <c r="E73" s="115"/>
      <c r="F73" s="115"/>
      <c r="G73" s="115"/>
      <c r="H73" s="116" t="str">
        <f t="shared" si="14"/>
        <v/>
      </c>
      <c r="I73" s="116" t="str">
        <f t="shared" si="18"/>
        <v>0</v>
      </c>
      <c r="J73" s="116" t="str">
        <f t="shared" si="15"/>
        <v/>
      </c>
      <c r="K73" s="116">
        <f>IFERROR(VLOOKUP(D73,Lista!A$4:D$35,3,FALSE),1)</f>
        <v>1</v>
      </c>
      <c r="L73" s="116">
        <f>IFERROR(VLOOKUP(D73,Lista!A$4:E$35,5,FALSE),1)</f>
        <v>1</v>
      </c>
      <c r="M73" s="131" t="str">
        <f t="shared" si="19"/>
        <v/>
      </c>
      <c r="N73" s="131">
        <f t="shared" si="20"/>
        <v>0</v>
      </c>
      <c r="O73" s="131">
        <f t="shared" si="21"/>
        <v>0</v>
      </c>
      <c r="P73" s="123"/>
      <c r="Q73" s="95" t="s">
        <v>174</v>
      </c>
      <c r="R73" s="86"/>
      <c r="S73" s="115"/>
      <c r="T73" s="115"/>
      <c r="U73" s="115"/>
      <c r="V73" s="115"/>
      <c r="W73" s="115"/>
      <c r="X73" s="116" t="str">
        <f t="shared" si="16"/>
        <v/>
      </c>
      <c r="Y73" s="116" t="str">
        <f t="shared" si="22"/>
        <v>0</v>
      </c>
      <c r="Z73" s="116" t="str">
        <f t="shared" si="17"/>
        <v/>
      </c>
      <c r="AA73" s="116">
        <f>IFERROR(VLOOKUP(T73,Lista!A$4:D$35,3,FALSE),1)</f>
        <v>1</v>
      </c>
      <c r="AB73" s="116">
        <f>IFERROR(VLOOKUP(T73,Lista!A$4:E$35,5,FALSE),1)</f>
        <v>1</v>
      </c>
      <c r="AC73" s="117" t="str">
        <f t="shared" si="23"/>
        <v/>
      </c>
      <c r="AD73" s="117">
        <f t="shared" si="24"/>
        <v>0</v>
      </c>
      <c r="AE73" s="117">
        <f t="shared" si="25"/>
        <v>0</v>
      </c>
      <c r="AF73" s="36"/>
      <c r="AG73" s="95" t="s">
        <v>174</v>
      </c>
      <c r="AH73" s="36"/>
    </row>
    <row r="74" spans="1:34" x14ac:dyDescent="0.25">
      <c r="A74" s="130">
        <v>72</v>
      </c>
      <c r="B74" s="111"/>
      <c r="C74" s="115"/>
      <c r="D74" s="115"/>
      <c r="E74" s="115"/>
      <c r="F74" s="115"/>
      <c r="G74" s="115"/>
      <c r="H74" s="116" t="str">
        <f t="shared" si="14"/>
        <v/>
      </c>
      <c r="I74" s="116" t="str">
        <f t="shared" si="18"/>
        <v>0</v>
      </c>
      <c r="J74" s="116" t="str">
        <f t="shared" si="15"/>
        <v/>
      </c>
      <c r="K74" s="116">
        <f>IFERROR(VLOOKUP(D74,Lista!A$4:D$35,3,FALSE),1)</f>
        <v>1</v>
      </c>
      <c r="L74" s="116">
        <f>IFERROR(VLOOKUP(D74,Lista!A$4:E$35,5,FALSE),1)</f>
        <v>1</v>
      </c>
      <c r="M74" s="131" t="str">
        <f t="shared" si="19"/>
        <v/>
      </c>
      <c r="N74" s="131">
        <f t="shared" si="20"/>
        <v>0</v>
      </c>
      <c r="O74" s="131">
        <f t="shared" si="21"/>
        <v>0</v>
      </c>
      <c r="P74" s="123"/>
      <c r="Q74" s="95" t="s">
        <v>174</v>
      </c>
      <c r="R74" s="86"/>
      <c r="S74" s="115"/>
      <c r="T74" s="115"/>
      <c r="U74" s="115"/>
      <c r="V74" s="115"/>
      <c r="W74" s="115"/>
      <c r="X74" s="116" t="str">
        <f t="shared" si="16"/>
        <v/>
      </c>
      <c r="Y74" s="116" t="str">
        <f t="shared" si="22"/>
        <v>0</v>
      </c>
      <c r="Z74" s="116" t="str">
        <f t="shared" si="17"/>
        <v/>
      </c>
      <c r="AA74" s="116">
        <f>IFERROR(VLOOKUP(T74,Lista!A$4:D$35,3,FALSE),1)</f>
        <v>1</v>
      </c>
      <c r="AB74" s="116">
        <f>IFERROR(VLOOKUP(T74,Lista!A$4:E$35,5,FALSE),1)</f>
        <v>1</v>
      </c>
      <c r="AC74" s="117" t="str">
        <f t="shared" si="23"/>
        <v/>
      </c>
      <c r="AD74" s="117">
        <f t="shared" si="24"/>
        <v>0</v>
      </c>
      <c r="AE74" s="117">
        <f t="shared" si="25"/>
        <v>0</v>
      </c>
      <c r="AF74" s="36"/>
      <c r="AG74" s="95" t="s">
        <v>174</v>
      </c>
      <c r="AH74" s="36"/>
    </row>
    <row r="75" spans="1:34" x14ac:dyDescent="0.25">
      <c r="A75" s="130">
        <v>73</v>
      </c>
      <c r="B75" s="111"/>
      <c r="C75" s="115"/>
      <c r="D75" s="115"/>
      <c r="E75" s="115"/>
      <c r="F75" s="115"/>
      <c r="G75" s="115"/>
      <c r="H75" s="116" t="str">
        <f t="shared" si="14"/>
        <v/>
      </c>
      <c r="I75" s="116" t="str">
        <f t="shared" si="18"/>
        <v>0</v>
      </c>
      <c r="J75" s="116" t="str">
        <f t="shared" si="15"/>
        <v/>
      </c>
      <c r="K75" s="116">
        <f>IFERROR(VLOOKUP(D75,Lista!A$4:D$35,3,FALSE),1)</f>
        <v>1</v>
      </c>
      <c r="L75" s="116">
        <f>IFERROR(VLOOKUP(D75,Lista!A$4:E$35,5,FALSE),1)</f>
        <v>1</v>
      </c>
      <c r="M75" s="131" t="str">
        <f t="shared" si="19"/>
        <v/>
      </c>
      <c r="N75" s="131">
        <f t="shared" si="20"/>
        <v>0</v>
      </c>
      <c r="O75" s="131">
        <f t="shared" si="21"/>
        <v>0</v>
      </c>
      <c r="P75" s="123"/>
      <c r="Q75" s="95" t="s">
        <v>174</v>
      </c>
      <c r="R75" s="86"/>
      <c r="S75" s="115"/>
      <c r="T75" s="115"/>
      <c r="U75" s="115"/>
      <c r="V75" s="115"/>
      <c r="W75" s="115"/>
      <c r="X75" s="116" t="str">
        <f t="shared" si="16"/>
        <v/>
      </c>
      <c r="Y75" s="116" t="str">
        <f t="shared" si="22"/>
        <v>0</v>
      </c>
      <c r="Z75" s="116" t="str">
        <f t="shared" si="17"/>
        <v/>
      </c>
      <c r="AA75" s="116">
        <f>IFERROR(VLOOKUP(T75,Lista!A$4:D$35,3,FALSE),1)</f>
        <v>1</v>
      </c>
      <c r="AB75" s="116">
        <f>IFERROR(VLOOKUP(T75,Lista!A$4:E$35,5,FALSE),1)</f>
        <v>1</v>
      </c>
      <c r="AC75" s="117" t="str">
        <f t="shared" si="23"/>
        <v/>
      </c>
      <c r="AD75" s="117">
        <f t="shared" si="24"/>
        <v>0</v>
      </c>
      <c r="AE75" s="117">
        <f t="shared" si="25"/>
        <v>0</v>
      </c>
      <c r="AF75" s="36"/>
      <c r="AG75" s="95" t="s">
        <v>174</v>
      </c>
      <c r="AH75" s="36"/>
    </row>
    <row r="76" spans="1:34" x14ac:dyDescent="0.25">
      <c r="A76" s="130">
        <v>74</v>
      </c>
      <c r="B76" s="111"/>
      <c r="C76" s="115"/>
      <c r="D76" s="115"/>
      <c r="E76" s="115"/>
      <c r="F76" s="115"/>
      <c r="G76" s="115"/>
      <c r="H76" s="116" t="str">
        <f t="shared" si="14"/>
        <v/>
      </c>
      <c r="I76" s="116" t="str">
        <f t="shared" si="18"/>
        <v>0</v>
      </c>
      <c r="J76" s="116" t="str">
        <f t="shared" si="15"/>
        <v/>
      </c>
      <c r="K76" s="116">
        <f>IFERROR(VLOOKUP(D76,Lista!A$4:D$35,3,FALSE),1)</f>
        <v>1</v>
      </c>
      <c r="L76" s="116">
        <f>IFERROR(VLOOKUP(D76,Lista!A$4:E$35,5,FALSE),1)</f>
        <v>1</v>
      </c>
      <c r="M76" s="131" t="str">
        <f t="shared" si="19"/>
        <v/>
      </c>
      <c r="N76" s="131">
        <f t="shared" si="20"/>
        <v>0</v>
      </c>
      <c r="O76" s="131">
        <f t="shared" si="21"/>
        <v>0</v>
      </c>
      <c r="P76" s="123"/>
      <c r="Q76" s="95" t="s">
        <v>174</v>
      </c>
      <c r="R76" s="86"/>
      <c r="S76" s="115"/>
      <c r="T76" s="115"/>
      <c r="U76" s="115"/>
      <c r="V76" s="115"/>
      <c r="W76" s="115"/>
      <c r="X76" s="116" t="str">
        <f t="shared" si="16"/>
        <v/>
      </c>
      <c r="Y76" s="116" t="str">
        <f t="shared" si="22"/>
        <v>0</v>
      </c>
      <c r="Z76" s="116" t="str">
        <f t="shared" si="17"/>
        <v/>
      </c>
      <c r="AA76" s="116">
        <f>IFERROR(VLOOKUP(T76,Lista!A$4:D$35,3,FALSE),1)</f>
        <v>1</v>
      </c>
      <c r="AB76" s="116">
        <f>IFERROR(VLOOKUP(T76,Lista!A$4:E$35,5,FALSE),1)</f>
        <v>1</v>
      </c>
      <c r="AC76" s="117" t="str">
        <f t="shared" si="23"/>
        <v/>
      </c>
      <c r="AD76" s="117">
        <f t="shared" si="24"/>
        <v>0</v>
      </c>
      <c r="AE76" s="117">
        <f t="shared" si="25"/>
        <v>0</v>
      </c>
      <c r="AF76" s="36"/>
      <c r="AG76" s="95" t="s">
        <v>174</v>
      </c>
      <c r="AH76" s="36"/>
    </row>
    <row r="77" spans="1:34" x14ac:dyDescent="0.25">
      <c r="A77" s="130">
        <v>75</v>
      </c>
      <c r="B77" s="111"/>
      <c r="C77" s="115"/>
      <c r="D77" s="115"/>
      <c r="E77" s="115"/>
      <c r="F77" s="115"/>
      <c r="G77" s="115"/>
      <c r="H77" s="116" t="str">
        <f t="shared" si="14"/>
        <v/>
      </c>
      <c r="I77" s="116" t="str">
        <f t="shared" si="18"/>
        <v>0</v>
      </c>
      <c r="J77" s="116" t="str">
        <f t="shared" si="15"/>
        <v/>
      </c>
      <c r="K77" s="116">
        <f>IFERROR(VLOOKUP(D77,Lista!A$4:D$35,3,FALSE),1)</f>
        <v>1</v>
      </c>
      <c r="L77" s="116">
        <f>IFERROR(VLOOKUP(D77,Lista!A$4:E$35,5,FALSE),1)</f>
        <v>1</v>
      </c>
      <c r="M77" s="131" t="str">
        <f t="shared" si="19"/>
        <v/>
      </c>
      <c r="N77" s="131">
        <f t="shared" si="20"/>
        <v>0</v>
      </c>
      <c r="O77" s="131">
        <f t="shared" si="21"/>
        <v>0</v>
      </c>
      <c r="P77" s="123"/>
      <c r="Q77" s="95" t="s">
        <v>174</v>
      </c>
      <c r="R77" s="86"/>
      <c r="S77" s="115"/>
      <c r="T77" s="115"/>
      <c r="U77" s="115"/>
      <c r="V77" s="115"/>
      <c r="W77" s="115"/>
      <c r="X77" s="116" t="str">
        <f t="shared" si="16"/>
        <v/>
      </c>
      <c r="Y77" s="116" t="str">
        <f t="shared" si="22"/>
        <v>0</v>
      </c>
      <c r="Z77" s="116" t="str">
        <f t="shared" si="17"/>
        <v/>
      </c>
      <c r="AA77" s="116">
        <f>IFERROR(VLOOKUP(T77,Lista!A$4:D$35,3,FALSE),1)</f>
        <v>1</v>
      </c>
      <c r="AB77" s="116">
        <f>IFERROR(VLOOKUP(T77,Lista!A$4:E$35,5,FALSE),1)</f>
        <v>1</v>
      </c>
      <c r="AC77" s="117" t="str">
        <f t="shared" si="23"/>
        <v/>
      </c>
      <c r="AD77" s="117">
        <f t="shared" si="24"/>
        <v>0</v>
      </c>
      <c r="AE77" s="117">
        <f t="shared" si="25"/>
        <v>0</v>
      </c>
      <c r="AF77" s="36"/>
      <c r="AG77" s="95" t="s">
        <v>174</v>
      </c>
      <c r="AH77" s="36"/>
    </row>
    <row r="78" spans="1:34" x14ac:dyDescent="0.25">
      <c r="A78" s="130">
        <v>76</v>
      </c>
      <c r="B78" s="111"/>
      <c r="C78" s="115"/>
      <c r="D78" s="115"/>
      <c r="E78" s="115"/>
      <c r="F78" s="115"/>
      <c r="G78" s="115"/>
      <c r="H78" s="116" t="str">
        <f t="shared" si="14"/>
        <v/>
      </c>
      <c r="I78" s="116" t="str">
        <f t="shared" si="18"/>
        <v>0</v>
      </c>
      <c r="J78" s="116" t="str">
        <f t="shared" si="15"/>
        <v/>
      </c>
      <c r="K78" s="116">
        <f>IFERROR(VLOOKUP(D78,Lista!A$4:D$35,3,FALSE),1)</f>
        <v>1</v>
      </c>
      <c r="L78" s="116">
        <f>IFERROR(VLOOKUP(D78,Lista!A$4:E$35,5,FALSE),1)</f>
        <v>1</v>
      </c>
      <c r="M78" s="131" t="str">
        <f t="shared" si="19"/>
        <v/>
      </c>
      <c r="N78" s="131">
        <f t="shared" si="20"/>
        <v>0</v>
      </c>
      <c r="O78" s="131">
        <f t="shared" si="21"/>
        <v>0</v>
      </c>
      <c r="P78" s="123"/>
      <c r="Q78" s="95" t="s">
        <v>174</v>
      </c>
      <c r="R78" s="86"/>
      <c r="S78" s="115"/>
      <c r="T78" s="115"/>
      <c r="U78" s="115"/>
      <c r="V78" s="115"/>
      <c r="W78" s="115"/>
      <c r="X78" s="116" t="str">
        <f t="shared" si="16"/>
        <v/>
      </c>
      <c r="Y78" s="116" t="str">
        <f t="shared" si="22"/>
        <v>0</v>
      </c>
      <c r="Z78" s="116" t="str">
        <f t="shared" si="17"/>
        <v/>
      </c>
      <c r="AA78" s="116">
        <f>IFERROR(VLOOKUP(T78,Lista!A$4:D$35,3,FALSE),1)</f>
        <v>1</v>
      </c>
      <c r="AB78" s="116">
        <f>IFERROR(VLOOKUP(T78,Lista!A$4:E$35,5,FALSE),1)</f>
        <v>1</v>
      </c>
      <c r="AC78" s="117" t="str">
        <f t="shared" si="23"/>
        <v/>
      </c>
      <c r="AD78" s="117">
        <f t="shared" si="24"/>
        <v>0</v>
      </c>
      <c r="AE78" s="117">
        <f t="shared" si="25"/>
        <v>0</v>
      </c>
      <c r="AF78" s="36"/>
      <c r="AG78" s="95" t="s">
        <v>174</v>
      </c>
      <c r="AH78" s="36"/>
    </row>
    <row r="79" spans="1:34" x14ac:dyDescent="0.25">
      <c r="A79" s="130">
        <v>77</v>
      </c>
      <c r="B79" s="111"/>
      <c r="C79" s="115"/>
      <c r="D79" s="115"/>
      <c r="E79" s="115"/>
      <c r="F79" s="115"/>
      <c r="G79" s="115"/>
      <c r="H79" s="116" t="str">
        <f t="shared" si="14"/>
        <v/>
      </c>
      <c r="I79" s="116" t="str">
        <f t="shared" si="18"/>
        <v>0</v>
      </c>
      <c r="J79" s="116" t="str">
        <f t="shared" si="15"/>
        <v/>
      </c>
      <c r="K79" s="116">
        <f>IFERROR(VLOOKUP(D79,Lista!A$4:D$35,3,FALSE),1)</f>
        <v>1</v>
      </c>
      <c r="L79" s="116">
        <f>IFERROR(VLOOKUP(D79,Lista!A$4:E$35,5,FALSE),1)</f>
        <v>1</v>
      </c>
      <c r="M79" s="131" t="str">
        <f t="shared" si="19"/>
        <v/>
      </c>
      <c r="N79" s="131">
        <f t="shared" si="20"/>
        <v>0</v>
      </c>
      <c r="O79" s="131">
        <f t="shared" si="21"/>
        <v>0</v>
      </c>
      <c r="P79" s="123"/>
      <c r="Q79" s="95" t="s">
        <v>174</v>
      </c>
      <c r="R79" s="86"/>
      <c r="S79" s="115"/>
      <c r="T79" s="115"/>
      <c r="U79" s="115"/>
      <c r="V79" s="115"/>
      <c r="W79" s="115"/>
      <c r="X79" s="116" t="str">
        <f t="shared" si="16"/>
        <v/>
      </c>
      <c r="Y79" s="116" t="str">
        <f t="shared" si="22"/>
        <v>0</v>
      </c>
      <c r="Z79" s="116" t="str">
        <f t="shared" si="17"/>
        <v/>
      </c>
      <c r="AA79" s="116">
        <f>IFERROR(VLOOKUP(T79,Lista!A$4:D$35,3,FALSE),1)</f>
        <v>1</v>
      </c>
      <c r="AB79" s="116">
        <f>IFERROR(VLOOKUP(T79,Lista!A$4:E$35,5,FALSE),1)</f>
        <v>1</v>
      </c>
      <c r="AC79" s="117" t="str">
        <f t="shared" si="23"/>
        <v/>
      </c>
      <c r="AD79" s="117">
        <f t="shared" si="24"/>
        <v>0</v>
      </c>
      <c r="AE79" s="117">
        <f t="shared" si="25"/>
        <v>0</v>
      </c>
      <c r="AF79" s="36"/>
      <c r="AG79" s="95" t="s">
        <v>174</v>
      </c>
      <c r="AH79" s="36"/>
    </row>
    <row r="80" spans="1:34" x14ac:dyDescent="0.25">
      <c r="A80" s="130">
        <v>78</v>
      </c>
      <c r="B80" s="111"/>
      <c r="C80" s="115"/>
      <c r="D80" s="115"/>
      <c r="E80" s="115"/>
      <c r="F80" s="115"/>
      <c r="G80" s="115"/>
      <c r="H80" s="116" t="str">
        <f t="shared" si="14"/>
        <v/>
      </c>
      <c r="I80" s="116" t="str">
        <f t="shared" si="18"/>
        <v>0</v>
      </c>
      <c r="J80" s="116" t="str">
        <f t="shared" si="15"/>
        <v/>
      </c>
      <c r="K80" s="116">
        <f>IFERROR(VLOOKUP(D80,Lista!A$4:D$35,3,FALSE),1)</f>
        <v>1</v>
      </c>
      <c r="L80" s="116">
        <f>IFERROR(VLOOKUP(D80,Lista!A$4:E$35,5,FALSE),1)</f>
        <v>1</v>
      </c>
      <c r="M80" s="131" t="str">
        <f t="shared" si="19"/>
        <v/>
      </c>
      <c r="N80" s="131">
        <f t="shared" si="20"/>
        <v>0</v>
      </c>
      <c r="O80" s="131">
        <f t="shared" si="21"/>
        <v>0</v>
      </c>
      <c r="P80" s="123"/>
      <c r="Q80" s="95" t="s">
        <v>174</v>
      </c>
      <c r="R80" s="86"/>
      <c r="S80" s="115"/>
      <c r="T80" s="115"/>
      <c r="U80" s="115"/>
      <c r="V80" s="115"/>
      <c r="W80" s="115"/>
      <c r="X80" s="116" t="str">
        <f t="shared" si="16"/>
        <v/>
      </c>
      <c r="Y80" s="116" t="str">
        <f t="shared" si="22"/>
        <v>0</v>
      </c>
      <c r="Z80" s="116" t="str">
        <f t="shared" si="17"/>
        <v/>
      </c>
      <c r="AA80" s="116">
        <f>IFERROR(VLOOKUP(T80,Lista!A$4:D$35,3,FALSE),1)</f>
        <v>1</v>
      </c>
      <c r="AB80" s="116">
        <f>IFERROR(VLOOKUP(T80,Lista!A$4:E$35,5,FALSE),1)</f>
        <v>1</v>
      </c>
      <c r="AC80" s="117" t="str">
        <f t="shared" si="23"/>
        <v/>
      </c>
      <c r="AD80" s="117">
        <f t="shared" si="24"/>
        <v>0</v>
      </c>
      <c r="AE80" s="117">
        <f t="shared" si="25"/>
        <v>0</v>
      </c>
      <c r="AF80" s="36"/>
      <c r="AG80" s="95" t="s">
        <v>174</v>
      </c>
      <c r="AH80" s="36"/>
    </row>
    <row r="81" spans="1:34" x14ac:dyDescent="0.25">
      <c r="A81" s="130">
        <v>79</v>
      </c>
      <c r="B81" s="111"/>
      <c r="C81" s="115"/>
      <c r="D81" s="115"/>
      <c r="E81" s="115"/>
      <c r="F81" s="115"/>
      <c r="G81" s="115"/>
      <c r="H81" s="116" t="str">
        <f t="shared" si="14"/>
        <v/>
      </c>
      <c r="I81" s="116" t="str">
        <f t="shared" si="18"/>
        <v>0</v>
      </c>
      <c r="J81" s="116" t="str">
        <f t="shared" si="15"/>
        <v/>
      </c>
      <c r="K81" s="116">
        <f>IFERROR(VLOOKUP(D81,Lista!A$4:D$35,3,FALSE),1)</f>
        <v>1</v>
      </c>
      <c r="L81" s="116">
        <f>IFERROR(VLOOKUP(D81,Lista!A$4:E$35,5,FALSE),1)</f>
        <v>1</v>
      </c>
      <c r="M81" s="131" t="str">
        <f t="shared" si="19"/>
        <v/>
      </c>
      <c r="N81" s="131">
        <f t="shared" si="20"/>
        <v>0</v>
      </c>
      <c r="O81" s="131">
        <f t="shared" si="21"/>
        <v>0</v>
      </c>
      <c r="P81" s="123"/>
      <c r="Q81" s="95" t="s">
        <v>174</v>
      </c>
      <c r="R81" s="86"/>
      <c r="S81" s="115"/>
      <c r="T81" s="115"/>
      <c r="U81" s="115"/>
      <c r="V81" s="115"/>
      <c r="W81" s="115"/>
      <c r="X81" s="116" t="str">
        <f t="shared" si="16"/>
        <v/>
      </c>
      <c r="Y81" s="116" t="str">
        <f t="shared" si="22"/>
        <v>0</v>
      </c>
      <c r="Z81" s="116" t="str">
        <f t="shared" si="17"/>
        <v/>
      </c>
      <c r="AA81" s="116">
        <f>IFERROR(VLOOKUP(T81,Lista!A$4:D$35,3,FALSE),1)</f>
        <v>1</v>
      </c>
      <c r="AB81" s="116">
        <f>IFERROR(VLOOKUP(T81,Lista!A$4:E$35,5,FALSE),1)</f>
        <v>1</v>
      </c>
      <c r="AC81" s="117" t="str">
        <f t="shared" si="23"/>
        <v/>
      </c>
      <c r="AD81" s="117">
        <f t="shared" si="24"/>
        <v>0</v>
      </c>
      <c r="AE81" s="117">
        <f t="shared" si="25"/>
        <v>0</v>
      </c>
      <c r="AF81" s="36"/>
      <c r="AG81" s="95" t="s">
        <v>174</v>
      </c>
      <c r="AH81" s="36"/>
    </row>
    <row r="82" spans="1:34" x14ac:dyDescent="0.25">
      <c r="A82" s="130">
        <v>80</v>
      </c>
      <c r="B82" s="111"/>
      <c r="C82" s="115"/>
      <c r="D82" s="115"/>
      <c r="E82" s="115"/>
      <c r="F82" s="115"/>
      <c r="G82" s="115"/>
      <c r="H82" s="116" t="str">
        <f t="shared" si="14"/>
        <v/>
      </c>
      <c r="I82" s="116" t="str">
        <f t="shared" si="18"/>
        <v>0</v>
      </c>
      <c r="J82" s="116" t="str">
        <f t="shared" si="15"/>
        <v/>
      </c>
      <c r="K82" s="116">
        <f>IFERROR(VLOOKUP(D82,Lista!A$4:D$35,3,FALSE),1)</f>
        <v>1</v>
      </c>
      <c r="L82" s="116">
        <f>IFERROR(VLOOKUP(D82,Lista!A$4:E$35,5,FALSE),1)</f>
        <v>1</v>
      </c>
      <c r="M82" s="131" t="str">
        <f t="shared" si="19"/>
        <v/>
      </c>
      <c r="N82" s="131">
        <f t="shared" si="20"/>
        <v>0</v>
      </c>
      <c r="O82" s="131">
        <f t="shared" si="21"/>
        <v>0</v>
      </c>
      <c r="P82" s="123"/>
      <c r="Q82" s="95" t="s">
        <v>174</v>
      </c>
      <c r="R82" s="86"/>
      <c r="S82" s="115"/>
      <c r="T82" s="115"/>
      <c r="U82" s="115"/>
      <c r="V82" s="115"/>
      <c r="W82" s="115"/>
      <c r="X82" s="116" t="str">
        <f t="shared" si="16"/>
        <v/>
      </c>
      <c r="Y82" s="116" t="str">
        <f t="shared" si="22"/>
        <v>0</v>
      </c>
      <c r="Z82" s="116" t="str">
        <f t="shared" si="17"/>
        <v/>
      </c>
      <c r="AA82" s="116">
        <f>IFERROR(VLOOKUP(T82,Lista!A$4:D$35,3,FALSE),1)</f>
        <v>1</v>
      </c>
      <c r="AB82" s="116">
        <f>IFERROR(VLOOKUP(T82,Lista!A$4:E$35,5,FALSE),1)</f>
        <v>1</v>
      </c>
      <c r="AC82" s="117" t="str">
        <f t="shared" si="23"/>
        <v/>
      </c>
      <c r="AD82" s="117">
        <f t="shared" si="24"/>
        <v>0</v>
      </c>
      <c r="AE82" s="117">
        <f t="shared" si="25"/>
        <v>0</v>
      </c>
      <c r="AF82" s="36"/>
      <c r="AG82" s="95" t="s">
        <v>174</v>
      </c>
      <c r="AH82" s="36"/>
    </row>
    <row r="83" spans="1:34" x14ac:dyDescent="0.25">
      <c r="A83" s="130">
        <v>81</v>
      </c>
      <c r="B83" s="111"/>
      <c r="C83" s="115"/>
      <c r="D83" s="115"/>
      <c r="E83" s="115"/>
      <c r="F83" s="115"/>
      <c r="G83" s="115"/>
      <c r="H83" s="116" t="str">
        <f t="shared" si="14"/>
        <v/>
      </c>
      <c r="I83" s="116" t="str">
        <f t="shared" si="18"/>
        <v>0</v>
      </c>
      <c r="J83" s="116" t="str">
        <f t="shared" si="15"/>
        <v/>
      </c>
      <c r="K83" s="116">
        <f>IFERROR(VLOOKUP(D83,Lista!A$4:D$35,3,FALSE),1)</f>
        <v>1</v>
      </c>
      <c r="L83" s="116">
        <f>IFERROR(VLOOKUP(D83,Lista!A$4:E$35,5,FALSE),1)</f>
        <v>1</v>
      </c>
      <c r="M83" s="131" t="str">
        <f t="shared" si="19"/>
        <v/>
      </c>
      <c r="N83" s="131">
        <f t="shared" si="20"/>
        <v>0</v>
      </c>
      <c r="O83" s="131">
        <f t="shared" si="21"/>
        <v>0</v>
      </c>
      <c r="P83" s="123"/>
      <c r="Q83" s="95" t="s">
        <v>174</v>
      </c>
      <c r="R83" s="86"/>
      <c r="S83" s="115"/>
      <c r="T83" s="115"/>
      <c r="U83" s="115"/>
      <c r="V83" s="115"/>
      <c r="W83" s="115"/>
      <c r="X83" s="116" t="str">
        <f t="shared" si="16"/>
        <v/>
      </c>
      <c r="Y83" s="116" t="str">
        <f t="shared" si="22"/>
        <v>0</v>
      </c>
      <c r="Z83" s="116" t="str">
        <f t="shared" si="17"/>
        <v/>
      </c>
      <c r="AA83" s="116">
        <f>IFERROR(VLOOKUP(T83,Lista!A$4:D$35,3,FALSE),1)</f>
        <v>1</v>
      </c>
      <c r="AB83" s="116">
        <f>IFERROR(VLOOKUP(T83,Lista!A$4:E$35,5,FALSE),1)</f>
        <v>1</v>
      </c>
      <c r="AC83" s="117" t="str">
        <f t="shared" si="23"/>
        <v/>
      </c>
      <c r="AD83" s="117">
        <f t="shared" si="24"/>
        <v>0</v>
      </c>
      <c r="AE83" s="117">
        <f t="shared" si="25"/>
        <v>0</v>
      </c>
      <c r="AF83" s="36"/>
      <c r="AG83" s="95" t="s">
        <v>174</v>
      </c>
      <c r="AH83" s="36"/>
    </row>
    <row r="84" spans="1:34" x14ac:dyDescent="0.25">
      <c r="A84" s="130">
        <v>82</v>
      </c>
      <c r="B84" s="111"/>
      <c r="C84" s="115"/>
      <c r="D84" s="115"/>
      <c r="E84" s="115"/>
      <c r="F84" s="115"/>
      <c r="G84" s="115"/>
      <c r="H84" s="116" t="str">
        <f t="shared" si="14"/>
        <v/>
      </c>
      <c r="I84" s="116" t="str">
        <f t="shared" si="18"/>
        <v>0</v>
      </c>
      <c r="J84" s="116" t="str">
        <f t="shared" si="15"/>
        <v/>
      </c>
      <c r="K84" s="116">
        <f>IFERROR(VLOOKUP(D84,Lista!A$4:D$35,3,FALSE),1)</f>
        <v>1</v>
      </c>
      <c r="L84" s="116">
        <f>IFERROR(VLOOKUP(D84,Lista!A$4:E$35,5,FALSE),1)</f>
        <v>1</v>
      </c>
      <c r="M84" s="131" t="str">
        <f t="shared" si="19"/>
        <v/>
      </c>
      <c r="N84" s="131">
        <f t="shared" si="20"/>
        <v>0</v>
      </c>
      <c r="O84" s="131">
        <f t="shared" si="21"/>
        <v>0</v>
      </c>
      <c r="P84" s="123"/>
      <c r="Q84" s="95" t="s">
        <v>174</v>
      </c>
      <c r="R84" s="86"/>
      <c r="S84" s="115"/>
      <c r="T84" s="115"/>
      <c r="U84" s="115"/>
      <c r="V84" s="115"/>
      <c r="W84" s="115"/>
      <c r="X84" s="116" t="str">
        <f t="shared" si="16"/>
        <v/>
      </c>
      <c r="Y84" s="116" t="str">
        <f t="shared" si="22"/>
        <v>0</v>
      </c>
      <c r="Z84" s="116" t="str">
        <f t="shared" si="17"/>
        <v/>
      </c>
      <c r="AA84" s="116">
        <f>IFERROR(VLOOKUP(T84,Lista!A$4:D$35,3,FALSE),1)</f>
        <v>1</v>
      </c>
      <c r="AB84" s="116">
        <f>IFERROR(VLOOKUP(T84,Lista!A$4:E$35,5,FALSE),1)</f>
        <v>1</v>
      </c>
      <c r="AC84" s="117" t="str">
        <f t="shared" si="23"/>
        <v/>
      </c>
      <c r="AD84" s="117">
        <f t="shared" si="24"/>
        <v>0</v>
      </c>
      <c r="AE84" s="117">
        <f t="shared" si="25"/>
        <v>0</v>
      </c>
      <c r="AF84" s="36"/>
      <c r="AG84" s="95" t="s">
        <v>174</v>
      </c>
      <c r="AH84" s="36"/>
    </row>
    <row r="85" spans="1:34" x14ac:dyDescent="0.25">
      <c r="A85" s="130">
        <v>83</v>
      </c>
      <c r="B85" s="111"/>
      <c r="C85" s="115"/>
      <c r="D85" s="115"/>
      <c r="E85" s="115"/>
      <c r="F85" s="115"/>
      <c r="G85" s="115"/>
      <c r="H85" s="116" t="str">
        <f t="shared" si="14"/>
        <v/>
      </c>
      <c r="I85" s="116" t="str">
        <f t="shared" si="18"/>
        <v>0</v>
      </c>
      <c r="J85" s="116" t="str">
        <f t="shared" si="15"/>
        <v/>
      </c>
      <c r="K85" s="116">
        <f>IFERROR(VLOOKUP(D85,Lista!A$4:D$35,3,FALSE),1)</f>
        <v>1</v>
      </c>
      <c r="L85" s="116">
        <f>IFERROR(VLOOKUP(D85,Lista!A$4:E$35,5,FALSE),1)</f>
        <v>1</v>
      </c>
      <c r="M85" s="131" t="str">
        <f t="shared" si="19"/>
        <v/>
      </c>
      <c r="N85" s="131">
        <f t="shared" si="20"/>
        <v>0</v>
      </c>
      <c r="O85" s="131">
        <f t="shared" si="21"/>
        <v>0</v>
      </c>
      <c r="P85" s="123"/>
      <c r="Q85" s="95" t="s">
        <v>174</v>
      </c>
      <c r="R85" s="86"/>
      <c r="S85" s="115"/>
      <c r="T85" s="115"/>
      <c r="U85" s="115"/>
      <c r="V85" s="115"/>
      <c r="W85" s="115"/>
      <c r="X85" s="116" t="str">
        <f t="shared" si="16"/>
        <v/>
      </c>
      <c r="Y85" s="116" t="str">
        <f t="shared" si="22"/>
        <v>0</v>
      </c>
      <c r="Z85" s="116" t="str">
        <f t="shared" si="17"/>
        <v/>
      </c>
      <c r="AA85" s="116">
        <f>IFERROR(VLOOKUP(T85,Lista!A$4:D$35,3,FALSE),1)</f>
        <v>1</v>
      </c>
      <c r="AB85" s="116">
        <f>IFERROR(VLOOKUP(T85,Lista!A$4:E$35,5,FALSE),1)</f>
        <v>1</v>
      </c>
      <c r="AC85" s="117" t="str">
        <f t="shared" si="23"/>
        <v/>
      </c>
      <c r="AD85" s="117">
        <f t="shared" si="24"/>
        <v>0</v>
      </c>
      <c r="AE85" s="117">
        <f t="shared" si="25"/>
        <v>0</v>
      </c>
      <c r="AF85" s="36"/>
      <c r="AG85" s="95" t="s">
        <v>174</v>
      </c>
      <c r="AH85" s="36"/>
    </row>
    <row r="86" spans="1:34" x14ac:dyDescent="0.25">
      <c r="A86" s="130">
        <v>84</v>
      </c>
      <c r="B86" s="111"/>
      <c r="C86" s="115"/>
      <c r="D86" s="115"/>
      <c r="E86" s="115"/>
      <c r="F86" s="115"/>
      <c r="G86" s="115"/>
      <c r="H86" s="116" t="str">
        <f t="shared" si="14"/>
        <v/>
      </c>
      <c r="I86" s="116" t="str">
        <f t="shared" si="18"/>
        <v>0</v>
      </c>
      <c r="J86" s="116" t="str">
        <f t="shared" si="15"/>
        <v/>
      </c>
      <c r="K86" s="116">
        <f>IFERROR(VLOOKUP(D86,Lista!A$4:D$35,3,FALSE),1)</f>
        <v>1</v>
      </c>
      <c r="L86" s="116">
        <f>IFERROR(VLOOKUP(D86,Lista!A$4:E$35,5,FALSE),1)</f>
        <v>1</v>
      </c>
      <c r="M86" s="131" t="str">
        <f t="shared" si="19"/>
        <v/>
      </c>
      <c r="N86" s="131">
        <f t="shared" si="20"/>
        <v>0</v>
      </c>
      <c r="O86" s="131">
        <f t="shared" si="21"/>
        <v>0</v>
      </c>
      <c r="P86" s="123"/>
      <c r="Q86" s="95" t="s">
        <v>174</v>
      </c>
      <c r="R86" s="86"/>
      <c r="S86" s="115"/>
      <c r="T86" s="115"/>
      <c r="U86" s="115"/>
      <c r="V86" s="115"/>
      <c r="W86" s="115"/>
      <c r="X86" s="116" t="str">
        <f t="shared" si="16"/>
        <v/>
      </c>
      <c r="Y86" s="116" t="str">
        <f t="shared" si="22"/>
        <v>0</v>
      </c>
      <c r="Z86" s="116" t="str">
        <f t="shared" si="17"/>
        <v/>
      </c>
      <c r="AA86" s="116">
        <f>IFERROR(VLOOKUP(T86,Lista!A$4:D$35,3,FALSE),1)</f>
        <v>1</v>
      </c>
      <c r="AB86" s="116">
        <f>IFERROR(VLOOKUP(T86,Lista!A$4:E$35,5,FALSE),1)</f>
        <v>1</v>
      </c>
      <c r="AC86" s="117" t="str">
        <f t="shared" si="23"/>
        <v/>
      </c>
      <c r="AD86" s="117">
        <f t="shared" si="24"/>
        <v>0</v>
      </c>
      <c r="AE86" s="117">
        <f t="shared" si="25"/>
        <v>0</v>
      </c>
      <c r="AF86" s="36"/>
      <c r="AG86" s="95" t="s">
        <v>174</v>
      </c>
      <c r="AH86" s="36"/>
    </row>
    <row r="87" spans="1:34" x14ac:dyDescent="0.25">
      <c r="A87" s="130">
        <v>85</v>
      </c>
      <c r="B87" s="111"/>
      <c r="C87" s="115"/>
      <c r="D87" s="115"/>
      <c r="E87" s="115"/>
      <c r="F87" s="115"/>
      <c r="G87" s="115"/>
      <c r="H87" s="116" t="str">
        <f t="shared" si="14"/>
        <v/>
      </c>
      <c r="I87" s="116" t="str">
        <f t="shared" si="18"/>
        <v>0</v>
      </c>
      <c r="J87" s="116" t="str">
        <f t="shared" si="15"/>
        <v/>
      </c>
      <c r="K87" s="116">
        <f>IFERROR(VLOOKUP(D87,Lista!A$4:D$35,3,FALSE),1)</f>
        <v>1</v>
      </c>
      <c r="L87" s="116">
        <f>IFERROR(VLOOKUP(D87,Lista!A$4:E$35,5,FALSE),1)</f>
        <v>1</v>
      </c>
      <c r="M87" s="131" t="str">
        <f t="shared" si="19"/>
        <v/>
      </c>
      <c r="N87" s="131">
        <f t="shared" si="20"/>
        <v>0</v>
      </c>
      <c r="O87" s="131">
        <f t="shared" si="21"/>
        <v>0</v>
      </c>
      <c r="P87" s="123"/>
      <c r="Q87" s="95" t="s">
        <v>174</v>
      </c>
      <c r="R87" s="86"/>
      <c r="S87" s="115"/>
      <c r="T87" s="115"/>
      <c r="U87" s="115"/>
      <c r="V87" s="115"/>
      <c r="W87" s="115"/>
      <c r="X87" s="116" t="str">
        <f t="shared" si="16"/>
        <v/>
      </c>
      <c r="Y87" s="116" t="str">
        <f t="shared" si="22"/>
        <v>0</v>
      </c>
      <c r="Z87" s="116" t="str">
        <f t="shared" si="17"/>
        <v/>
      </c>
      <c r="AA87" s="116">
        <f>IFERROR(VLOOKUP(T87,Lista!A$4:D$35,3,FALSE),1)</f>
        <v>1</v>
      </c>
      <c r="AB87" s="116">
        <f>IFERROR(VLOOKUP(T87,Lista!A$4:E$35,5,FALSE),1)</f>
        <v>1</v>
      </c>
      <c r="AC87" s="117" t="str">
        <f t="shared" si="23"/>
        <v/>
      </c>
      <c r="AD87" s="117">
        <f t="shared" si="24"/>
        <v>0</v>
      </c>
      <c r="AE87" s="117">
        <f t="shared" si="25"/>
        <v>0</v>
      </c>
      <c r="AF87" s="36"/>
      <c r="AG87" s="95" t="s">
        <v>174</v>
      </c>
      <c r="AH87" s="36"/>
    </row>
    <row r="88" spans="1:34" x14ac:dyDescent="0.25">
      <c r="A88" s="130">
        <v>86</v>
      </c>
      <c r="B88" s="111"/>
      <c r="C88" s="115"/>
      <c r="D88" s="115"/>
      <c r="E88" s="115"/>
      <c r="F88" s="115"/>
      <c r="G88" s="115"/>
      <c r="H88" s="116" t="str">
        <f t="shared" si="14"/>
        <v/>
      </c>
      <c r="I88" s="116" t="str">
        <f t="shared" si="18"/>
        <v>0</v>
      </c>
      <c r="J88" s="116" t="str">
        <f t="shared" si="15"/>
        <v/>
      </c>
      <c r="K88" s="116">
        <f>IFERROR(VLOOKUP(D88,Lista!A$4:D$35,3,FALSE),1)</f>
        <v>1</v>
      </c>
      <c r="L88" s="116">
        <f>IFERROR(VLOOKUP(D88,Lista!A$4:E$35,5,FALSE),1)</f>
        <v>1</v>
      </c>
      <c r="M88" s="131" t="str">
        <f t="shared" si="19"/>
        <v/>
      </c>
      <c r="N88" s="131">
        <f t="shared" si="20"/>
        <v>0</v>
      </c>
      <c r="O88" s="131">
        <f t="shared" si="21"/>
        <v>0</v>
      </c>
      <c r="P88" s="123"/>
      <c r="Q88" s="95" t="s">
        <v>174</v>
      </c>
      <c r="R88" s="86"/>
      <c r="S88" s="115"/>
      <c r="T88" s="115"/>
      <c r="U88" s="115"/>
      <c r="V88" s="115"/>
      <c r="W88" s="115"/>
      <c r="X88" s="116" t="str">
        <f t="shared" si="16"/>
        <v/>
      </c>
      <c r="Y88" s="116" t="str">
        <f t="shared" si="22"/>
        <v>0</v>
      </c>
      <c r="Z88" s="116" t="str">
        <f t="shared" si="17"/>
        <v/>
      </c>
      <c r="AA88" s="116">
        <f>IFERROR(VLOOKUP(T88,Lista!A$4:D$35,3,FALSE),1)</f>
        <v>1</v>
      </c>
      <c r="AB88" s="116">
        <f>IFERROR(VLOOKUP(T88,Lista!A$4:E$35,5,FALSE),1)</f>
        <v>1</v>
      </c>
      <c r="AC88" s="117" t="str">
        <f t="shared" si="23"/>
        <v/>
      </c>
      <c r="AD88" s="117">
        <f t="shared" si="24"/>
        <v>0</v>
      </c>
      <c r="AE88" s="117">
        <f t="shared" si="25"/>
        <v>0</v>
      </c>
      <c r="AF88" s="36"/>
      <c r="AG88" s="95" t="s">
        <v>174</v>
      </c>
      <c r="AH88" s="36"/>
    </row>
    <row r="89" spans="1:34" x14ac:dyDescent="0.25">
      <c r="A89" s="130">
        <v>87</v>
      </c>
      <c r="B89" s="111"/>
      <c r="C89" s="115"/>
      <c r="D89" s="115"/>
      <c r="E89" s="115"/>
      <c r="F89" s="115"/>
      <c r="G89" s="115"/>
      <c r="H89" s="116" t="str">
        <f t="shared" si="14"/>
        <v/>
      </c>
      <c r="I89" s="116" t="str">
        <f t="shared" si="18"/>
        <v>0</v>
      </c>
      <c r="J89" s="116" t="str">
        <f t="shared" si="15"/>
        <v/>
      </c>
      <c r="K89" s="116">
        <f>IFERROR(VLOOKUP(D89,Lista!A$4:D$35,3,FALSE),1)</f>
        <v>1</v>
      </c>
      <c r="L89" s="116">
        <f>IFERROR(VLOOKUP(D89,Lista!A$4:E$35,5,FALSE),1)</f>
        <v>1</v>
      </c>
      <c r="M89" s="131" t="str">
        <f t="shared" si="19"/>
        <v/>
      </c>
      <c r="N89" s="131">
        <f t="shared" si="20"/>
        <v>0</v>
      </c>
      <c r="O89" s="131">
        <f t="shared" si="21"/>
        <v>0</v>
      </c>
      <c r="P89" s="123"/>
      <c r="Q89" s="95" t="s">
        <v>174</v>
      </c>
      <c r="R89" s="86"/>
      <c r="S89" s="115"/>
      <c r="T89" s="115"/>
      <c r="U89" s="115"/>
      <c r="V89" s="115"/>
      <c r="W89" s="115"/>
      <c r="X89" s="116" t="str">
        <f t="shared" si="16"/>
        <v/>
      </c>
      <c r="Y89" s="116" t="str">
        <f t="shared" si="22"/>
        <v>0</v>
      </c>
      <c r="Z89" s="116" t="str">
        <f t="shared" si="17"/>
        <v/>
      </c>
      <c r="AA89" s="116">
        <f>IFERROR(VLOOKUP(T89,Lista!A$4:D$35,3,FALSE),1)</f>
        <v>1</v>
      </c>
      <c r="AB89" s="116">
        <f>IFERROR(VLOOKUP(T89,Lista!A$4:E$35,5,FALSE),1)</f>
        <v>1</v>
      </c>
      <c r="AC89" s="117" t="str">
        <f t="shared" si="23"/>
        <v/>
      </c>
      <c r="AD89" s="117">
        <f t="shared" si="24"/>
        <v>0</v>
      </c>
      <c r="AE89" s="117">
        <f t="shared" si="25"/>
        <v>0</v>
      </c>
      <c r="AF89" s="36"/>
      <c r="AG89" s="95" t="s">
        <v>174</v>
      </c>
      <c r="AH89" s="36"/>
    </row>
    <row r="90" spans="1:34" x14ac:dyDescent="0.25">
      <c r="A90" s="130">
        <v>88</v>
      </c>
      <c r="B90" s="111"/>
      <c r="C90" s="115"/>
      <c r="D90" s="115"/>
      <c r="E90" s="115"/>
      <c r="F90" s="115"/>
      <c r="G90" s="115"/>
      <c r="H90" s="116" t="str">
        <f t="shared" si="14"/>
        <v/>
      </c>
      <c r="I90" s="116" t="str">
        <f t="shared" si="18"/>
        <v>0</v>
      </c>
      <c r="J90" s="116" t="str">
        <f t="shared" si="15"/>
        <v/>
      </c>
      <c r="K90" s="116">
        <f>IFERROR(VLOOKUP(D90,Lista!A$4:D$35,3,FALSE),1)</f>
        <v>1</v>
      </c>
      <c r="L90" s="116">
        <f>IFERROR(VLOOKUP(D90,Lista!A$4:E$35,5,FALSE),1)</f>
        <v>1</v>
      </c>
      <c r="M90" s="131" t="str">
        <f t="shared" si="19"/>
        <v/>
      </c>
      <c r="N90" s="131">
        <f t="shared" si="20"/>
        <v>0</v>
      </c>
      <c r="O90" s="131">
        <f t="shared" si="21"/>
        <v>0</v>
      </c>
      <c r="P90" s="123"/>
      <c r="Q90" s="95" t="s">
        <v>174</v>
      </c>
      <c r="R90" s="86"/>
      <c r="S90" s="115"/>
      <c r="T90" s="115"/>
      <c r="U90" s="115"/>
      <c r="V90" s="115"/>
      <c r="W90" s="115"/>
      <c r="X90" s="116" t="str">
        <f t="shared" si="16"/>
        <v/>
      </c>
      <c r="Y90" s="116" t="str">
        <f t="shared" si="22"/>
        <v>0</v>
      </c>
      <c r="Z90" s="116" t="str">
        <f t="shared" si="17"/>
        <v/>
      </c>
      <c r="AA90" s="116">
        <f>IFERROR(VLOOKUP(T90,Lista!A$4:D$35,3,FALSE),1)</f>
        <v>1</v>
      </c>
      <c r="AB90" s="116">
        <f>IFERROR(VLOOKUP(T90,Lista!A$4:E$35,5,FALSE),1)</f>
        <v>1</v>
      </c>
      <c r="AC90" s="117" t="str">
        <f t="shared" si="23"/>
        <v/>
      </c>
      <c r="AD90" s="117">
        <f t="shared" si="24"/>
        <v>0</v>
      </c>
      <c r="AE90" s="117">
        <f t="shared" si="25"/>
        <v>0</v>
      </c>
      <c r="AF90" s="36"/>
      <c r="AG90" s="95" t="s">
        <v>174</v>
      </c>
      <c r="AH90" s="36"/>
    </row>
    <row r="91" spans="1:34" x14ac:dyDescent="0.25">
      <c r="A91" s="130">
        <v>89</v>
      </c>
      <c r="B91" s="111"/>
      <c r="C91" s="115"/>
      <c r="D91" s="115"/>
      <c r="E91" s="115"/>
      <c r="F91" s="115"/>
      <c r="G91" s="115"/>
      <c r="H91" s="116" t="str">
        <f t="shared" si="14"/>
        <v/>
      </c>
      <c r="I91" s="116" t="str">
        <f t="shared" si="18"/>
        <v>0</v>
      </c>
      <c r="J91" s="116" t="str">
        <f t="shared" si="15"/>
        <v/>
      </c>
      <c r="K91" s="116">
        <f>IFERROR(VLOOKUP(D91,Lista!A$4:D$35,3,FALSE),1)</f>
        <v>1</v>
      </c>
      <c r="L91" s="116">
        <f>IFERROR(VLOOKUP(D91,Lista!A$4:E$35,5,FALSE),1)</f>
        <v>1</v>
      </c>
      <c r="M91" s="131" t="str">
        <f t="shared" si="19"/>
        <v/>
      </c>
      <c r="N91" s="131">
        <f t="shared" si="20"/>
        <v>0</v>
      </c>
      <c r="O91" s="131">
        <f t="shared" si="21"/>
        <v>0</v>
      </c>
      <c r="P91" s="123"/>
      <c r="Q91" s="95" t="s">
        <v>174</v>
      </c>
      <c r="R91" s="86"/>
      <c r="S91" s="115"/>
      <c r="T91" s="115"/>
      <c r="U91" s="115"/>
      <c r="V91" s="115"/>
      <c r="W91" s="115"/>
      <c r="X91" s="116" t="str">
        <f t="shared" si="16"/>
        <v/>
      </c>
      <c r="Y91" s="116" t="str">
        <f t="shared" si="22"/>
        <v>0</v>
      </c>
      <c r="Z91" s="116" t="str">
        <f t="shared" si="17"/>
        <v/>
      </c>
      <c r="AA91" s="116">
        <f>IFERROR(VLOOKUP(T91,Lista!A$4:D$35,3,FALSE),1)</f>
        <v>1</v>
      </c>
      <c r="AB91" s="116">
        <f>IFERROR(VLOOKUP(T91,Lista!A$4:E$35,5,FALSE),1)</f>
        <v>1</v>
      </c>
      <c r="AC91" s="117" t="str">
        <f t="shared" si="23"/>
        <v/>
      </c>
      <c r="AD91" s="117">
        <f t="shared" si="24"/>
        <v>0</v>
      </c>
      <c r="AE91" s="117">
        <f t="shared" si="25"/>
        <v>0</v>
      </c>
      <c r="AF91" s="36"/>
      <c r="AG91" s="95" t="s">
        <v>174</v>
      </c>
      <c r="AH91" s="36"/>
    </row>
    <row r="92" spans="1:34" x14ac:dyDescent="0.25">
      <c r="A92" s="130">
        <v>90</v>
      </c>
      <c r="B92" s="111"/>
      <c r="C92" s="115"/>
      <c r="D92" s="115"/>
      <c r="E92" s="115"/>
      <c r="F92" s="115"/>
      <c r="G92" s="115"/>
      <c r="H92" s="116" t="str">
        <f t="shared" si="14"/>
        <v/>
      </c>
      <c r="I92" s="116" t="str">
        <f t="shared" si="18"/>
        <v>0</v>
      </c>
      <c r="J92" s="116" t="str">
        <f t="shared" si="15"/>
        <v/>
      </c>
      <c r="K92" s="116">
        <f>IFERROR(VLOOKUP(D92,Lista!A$4:D$35,3,FALSE),1)</f>
        <v>1</v>
      </c>
      <c r="L92" s="116">
        <f>IFERROR(VLOOKUP(D92,Lista!A$4:E$35,5,FALSE),1)</f>
        <v>1</v>
      </c>
      <c r="M92" s="131" t="str">
        <f t="shared" si="19"/>
        <v/>
      </c>
      <c r="N92" s="131">
        <f t="shared" si="20"/>
        <v>0</v>
      </c>
      <c r="O92" s="131">
        <f t="shared" si="21"/>
        <v>0</v>
      </c>
      <c r="P92" s="123"/>
      <c r="Q92" s="95" t="s">
        <v>174</v>
      </c>
      <c r="R92" s="86"/>
      <c r="S92" s="115"/>
      <c r="T92" s="115"/>
      <c r="U92" s="115"/>
      <c r="V92" s="115"/>
      <c r="W92" s="115"/>
      <c r="X92" s="116" t="str">
        <f t="shared" si="16"/>
        <v/>
      </c>
      <c r="Y92" s="116" t="str">
        <f t="shared" si="22"/>
        <v>0</v>
      </c>
      <c r="Z92" s="116" t="str">
        <f t="shared" si="17"/>
        <v/>
      </c>
      <c r="AA92" s="116">
        <f>IFERROR(VLOOKUP(T92,Lista!A$4:D$35,3,FALSE),1)</f>
        <v>1</v>
      </c>
      <c r="AB92" s="116">
        <f>IFERROR(VLOOKUP(T92,Lista!A$4:E$35,5,FALSE),1)</f>
        <v>1</v>
      </c>
      <c r="AC92" s="117" t="str">
        <f t="shared" si="23"/>
        <v/>
      </c>
      <c r="AD92" s="117">
        <f t="shared" si="24"/>
        <v>0</v>
      </c>
      <c r="AE92" s="117">
        <f t="shared" si="25"/>
        <v>0</v>
      </c>
      <c r="AF92" s="36"/>
      <c r="AG92" s="95" t="s">
        <v>174</v>
      </c>
      <c r="AH92" s="36"/>
    </row>
    <row r="93" spans="1:34" x14ac:dyDescent="0.25">
      <c r="A93" s="130">
        <v>91</v>
      </c>
      <c r="B93" s="111"/>
      <c r="C93" s="115"/>
      <c r="D93" s="115"/>
      <c r="E93" s="115"/>
      <c r="F93" s="115"/>
      <c r="G93" s="115"/>
      <c r="H93" s="116" t="str">
        <f t="shared" si="14"/>
        <v/>
      </c>
      <c r="I93" s="116" t="str">
        <f t="shared" si="18"/>
        <v>0</v>
      </c>
      <c r="J93" s="116" t="str">
        <f t="shared" si="15"/>
        <v/>
      </c>
      <c r="K93" s="116">
        <f>IFERROR(VLOOKUP(D93,Lista!A$4:D$35,3,FALSE),1)</f>
        <v>1</v>
      </c>
      <c r="L93" s="116">
        <f>IFERROR(VLOOKUP(D93,Lista!A$4:E$35,5,FALSE),1)</f>
        <v>1</v>
      </c>
      <c r="M93" s="131" t="str">
        <f t="shared" si="19"/>
        <v/>
      </c>
      <c r="N93" s="131">
        <f t="shared" si="20"/>
        <v>0</v>
      </c>
      <c r="O93" s="131">
        <f t="shared" si="21"/>
        <v>0</v>
      </c>
      <c r="P93" s="123"/>
      <c r="Q93" s="95" t="s">
        <v>174</v>
      </c>
      <c r="R93" s="86"/>
      <c r="S93" s="115"/>
      <c r="T93" s="115"/>
      <c r="U93" s="115"/>
      <c r="V93" s="115"/>
      <c r="W93" s="115"/>
      <c r="X93" s="116" t="str">
        <f t="shared" si="16"/>
        <v/>
      </c>
      <c r="Y93" s="116" t="str">
        <f t="shared" si="22"/>
        <v>0</v>
      </c>
      <c r="Z93" s="116" t="str">
        <f t="shared" si="17"/>
        <v/>
      </c>
      <c r="AA93" s="116">
        <f>IFERROR(VLOOKUP(T93,Lista!A$4:D$35,3,FALSE),1)</f>
        <v>1</v>
      </c>
      <c r="AB93" s="116">
        <f>IFERROR(VLOOKUP(T93,Lista!A$4:E$35,5,FALSE),1)</f>
        <v>1</v>
      </c>
      <c r="AC93" s="117" t="str">
        <f t="shared" si="23"/>
        <v/>
      </c>
      <c r="AD93" s="117">
        <f t="shared" si="24"/>
        <v>0</v>
      </c>
      <c r="AE93" s="117">
        <f t="shared" si="25"/>
        <v>0</v>
      </c>
      <c r="AF93" s="36"/>
      <c r="AG93" s="95" t="s">
        <v>174</v>
      </c>
      <c r="AH93" s="36"/>
    </row>
    <row r="94" spans="1:34" x14ac:dyDescent="0.25">
      <c r="A94" s="130">
        <v>92</v>
      </c>
      <c r="B94" s="111"/>
      <c r="C94" s="115"/>
      <c r="D94" s="115"/>
      <c r="E94" s="115"/>
      <c r="F94" s="115"/>
      <c r="G94" s="115"/>
      <c r="H94" s="116" t="str">
        <f t="shared" si="14"/>
        <v/>
      </c>
      <c r="I94" s="116" t="str">
        <f t="shared" si="18"/>
        <v>0</v>
      </c>
      <c r="J94" s="116" t="str">
        <f t="shared" si="15"/>
        <v/>
      </c>
      <c r="K94" s="116">
        <f>IFERROR(VLOOKUP(D94,Lista!A$4:D$35,3,FALSE),1)</f>
        <v>1</v>
      </c>
      <c r="L94" s="116">
        <f>IFERROR(VLOOKUP(D94,Lista!A$4:E$35,5,FALSE),1)</f>
        <v>1</v>
      </c>
      <c r="M94" s="131" t="str">
        <f t="shared" si="19"/>
        <v/>
      </c>
      <c r="N94" s="131">
        <f t="shared" si="20"/>
        <v>0</v>
      </c>
      <c r="O94" s="131">
        <f t="shared" si="21"/>
        <v>0</v>
      </c>
      <c r="P94" s="123"/>
      <c r="Q94" s="95" t="s">
        <v>174</v>
      </c>
      <c r="R94" s="86"/>
      <c r="S94" s="115"/>
      <c r="T94" s="115"/>
      <c r="U94" s="115"/>
      <c r="V94" s="115"/>
      <c r="W94" s="115"/>
      <c r="X94" s="116" t="str">
        <f t="shared" si="16"/>
        <v/>
      </c>
      <c r="Y94" s="116" t="str">
        <f t="shared" si="22"/>
        <v>0</v>
      </c>
      <c r="Z94" s="116" t="str">
        <f t="shared" si="17"/>
        <v/>
      </c>
      <c r="AA94" s="116">
        <f>IFERROR(VLOOKUP(T94,Lista!A$4:D$35,3,FALSE),1)</f>
        <v>1</v>
      </c>
      <c r="AB94" s="116">
        <f>IFERROR(VLOOKUP(T94,Lista!A$4:E$35,5,FALSE),1)</f>
        <v>1</v>
      </c>
      <c r="AC94" s="117" t="str">
        <f t="shared" si="23"/>
        <v/>
      </c>
      <c r="AD94" s="117">
        <f t="shared" si="24"/>
        <v>0</v>
      </c>
      <c r="AE94" s="117">
        <f t="shared" si="25"/>
        <v>0</v>
      </c>
      <c r="AF94" s="36"/>
      <c r="AG94" s="95" t="s">
        <v>174</v>
      </c>
      <c r="AH94" s="36"/>
    </row>
    <row r="95" spans="1:34" x14ac:dyDescent="0.25">
      <c r="A95" s="130">
        <v>93</v>
      </c>
      <c r="B95" s="111"/>
      <c r="C95" s="115"/>
      <c r="D95" s="115"/>
      <c r="E95" s="115"/>
      <c r="F95" s="115"/>
      <c r="G95" s="115"/>
      <c r="H95" s="116" t="str">
        <f t="shared" si="14"/>
        <v/>
      </c>
      <c r="I95" s="116" t="str">
        <f t="shared" si="18"/>
        <v>0</v>
      </c>
      <c r="J95" s="116" t="str">
        <f t="shared" si="15"/>
        <v/>
      </c>
      <c r="K95" s="116">
        <f>IFERROR(VLOOKUP(D95,Lista!A$4:D$35,3,FALSE),1)</f>
        <v>1</v>
      </c>
      <c r="L95" s="116">
        <f>IFERROR(VLOOKUP(D95,Lista!A$4:E$35,5,FALSE),1)</f>
        <v>1</v>
      </c>
      <c r="M95" s="131" t="str">
        <f t="shared" si="19"/>
        <v/>
      </c>
      <c r="N95" s="131">
        <f t="shared" si="20"/>
        <v>0</v>
      </c>
      <c r="O95" s="131">
        <f t="shared" si="21"/>
        <v>0</v>
      </c>
      <c r="P95" s="123"/>
      <c r="Q95" s="95" t="s">
        <v>174</v>
      </c>
      <c r="R95" s="86"/>
      <c r="S95" s="115"/>
      <c r="T95" s="115"/>
      <c r="U95" s="115"/>
      <c r="V95" s="115"/>
      <c r="W95" s="115"/>
      <c r="X95" s="116" t="str">
        <f t="shared" si="16"/>
        <v/>
      </c>
      <c r="Y95" s="116" t="str">
        <f t="shared" si="22"/>
        <v>0</v>
      </c>
      <c r="Z95" s="116" t="str">
        <f t="shared" si="17"/>
        <v/>
      </c>
      <c r="AA95" s="116">
        <f>IFERROR(VLOOKUP(T95,Lista!A$4:D$35,3,FALSE),1)</f>
        <v>1</v>
      </c>
      <c r="AB95" s="116">
        <f>IFERROR(VLOOKUP(T95,Lista!A$4:E$35,5,FALSE),1)</f>
        <v>1</v>
      </c>
      <c r="AC95" s="117" t="str">
        <f t="shared" si="23"/>
        <v/>
      </c>
      <c r="AD95" s="117">
        <f t="shared" si="24"/>
        <v>0</v>
      </c>
      <c r="AE95" s="117">
        <f t="shared" si="25"/>
        <v>0</v>
      </c>
      <c r="AF95" s="36"/>
      <c r="AG95" s="95" t="s">
        <v>174</v>
      </c>
      <c r="AH95" s="36"/>
    </row>
    <row r="96" spans="1:34" x14ac:dyDescent="0.25">
      <c r="A96" s="130">
        <v>94</v>
      </c>
      <c r="B96" s="111"/>
      <c r="C96" s="115"/>
      <c r="D96" s="115"/>
      <c r="E96" s="115"/>
      <c r="F96" s="115"/>
      <c r="G96" s="115"/>
      <c r="H96" s="116" t="str">
        <f t="shared" si="14"/>
        <v/>
      </c>
      <c r="I96" s="116" t="str">
        <f t="shared" si="18"/>
        <v>0</v>
      </c>
      <c r="J96" s="116" t="str">
        <f t="shared" si="15"/>
        <v/>
      </c>
      <c r="K96" s="116">
        <f>IFERROR(VLOOKUP(D96,Lista!A$4:D$35,3,FALSE),1)</f>
        <v>1</v>
      </c>
      <c r="L96" s="116">
        <f>IFERROR(VLOOKUP(D96,Lista!A$4:E$35,5,FALSE),1)</f>
        <v>1</v>
      </c>
      <c r="M96" s="131" t="str">
        <f t="shared" si="19"/>
        <v/>
      </c>
      <c r="N96" s="131">
        <f t="shared" si="20"/>
        <v>0</v>
      </c>
      <c r="O96" s="131">
        <f t="shared" si="21"/>
        <v>0</v>
      </c>
      <c r="P96" s="123"/>
      <c r="Q96" s="95" t="s">
        <v>174</v>
      </c>
      <c r="R96" s="86"/>
      <c r="S96" s="115"/>
      <c r="T96" s="115"/>
      <c r="U96" s="115"/>
      <c r="V96" s="115"/>
      <c r="W96" s="115"/>
      <c r="X96" s="116" t="str">
        <f t="shared" si="16"/>
        <v/>
      </c>
      <c r="Y96" s="116" t="str">
        <f t="shared" si="22"/>
        <v>0</v>
      </c>
      <c r="Z96" s="116" t="str">
        <f t="shared" si="17"/>
        <v/>
      </c>
      <c r="AA96" s="116">
        <f>IFERROR(VLOOKUP(T96,Lista!A$4:D$35,3,FALSE),1)</f>
        <v>1</v>
      </c>
      <c r="AB96" s="116">
        <f>IFERROR(VLOOKUP(T96,Lista!A$4:E$35,5,FALSE),1)</f>
        <v>1</v>
      </c>
      <c r="AC96" s="117" t="str">
        <f t="shared" si="23"/>
        <v/>
      </c>
      <c r="AD96" s="117">
        <f t="shared" si="24"/>
        <v>0</v>
      </c>
      <c r="AE96" s="117">
        <f t="shared" si="25"/>
        <v>0</v>
      </c>
      <c r="AF96" s="36"/>
      <c r="AG96" s="95" t="s">
        <v>174</v>
      </c>
      <c r="AH96" s="36"/>
    </row>
    <row r="97" spans="1:34" x14ac:dyDescent="0.25">
      <c r="A97" s="130">
        <v>95</v>
      </c>
      <c r="B97" s="111"/>
      <c r="C97" s="115"/>
      <c r="D97" s="115"/>
      <c r="E97" s="115"/>
      <c r="F97" s="115"/>
      <c r="G97" s="115"/>
      <c r="H97" s="116" t="str">
        <f t="shared" si="14"/>
        <v/>
      </c>
      <c r="I97" s="116" t="str">
        <f t="shared" si="18"/>
        <v>0</v>
      </c>
      <c r="J97" s="116" t="str">
        <f t="shared" si="15"/>
        <v/>
      </c>
      <c r="K97" s="116">
        <f>IFERROR(VLOOKUP(D97,Lista!A$4:D$35,3,FALSE),1)</f>
        <v>1</v>
      </c>
      <c r="L97" s="116">
        <f>IFERROR(VLOOKUP(D97,Lista!A$4:E$35,5,FALSE),1)</f>
        <v>1</v>
      </c>
      <c r="M97" s="131" t="str">
        <f t="shared" si="19"/>
        <v/>
      </c>
      <c r="N97" s="131">
        <f t="shared" si="20"/>
        <v>0</v>
      </c>
      <c r="O97" s="131">
        <f t="shared" si="21"/>
        <v>0</v>
      </c>
      <c r="P97" s="123"/>
      <c r="Q97" s="95" t="s">
        <v>174</v>
      </c>
      <c r="R97" s="86"/>
      <c r="S97" s="115"/>
      <c r="T97" s="115"/>
      <c r="U97" s="115"/>
      <c r="V97" s="115"/>
      <c r="W97" s="115"/>
      <c r="X97" s="116" t="str">
        <f t="shared" si="16"/>
        <v/>
      </c>
      <c r="Y97" s="116" t="str">
        <f t="shared" si="22"/>
        <v>0</v>
      </c>
      <c r="Z97" s="116" t="str">
        <f t="shared" si="17"/>
        <v/>
      </c>
      <c r="AA97" s="116">
        <f>IFERROR(VLOOKUP(T97,Lista!A$4:D$35,3,FALSE),1)</f>
        <v>1</v>
      </c>
      <c r="AB97" s="116">
        <f>IFERROR(VLOOKUP(T97,Lista!A$4:E$35,5,FALSE),1)</f>
        <v>1</v>
      </c>
      <c r="AC97" s="117" t="str">
        <f t="shared" si="23"/>
        <v/>
      </c>
      <c r="AD97" s="117">
        <f t="shared" si="24"/>
        <v>0</v>
      </c>
      <c r="AE97" s="117">
        <f t="shared" si="25"/>
        <v>0</v>
      </c>
      <c r="AF97" s="36"/>
      <c r="AG97" s="95" t="s">
        <v>174</v>
      </c>
      <c r="AH97" s="36"/>
    </row>
    <row r="98" spans="1:34" x14ac:dyDescent="0.25">
      <c r="A98" s="130">
        <v>96</v>
      </c>
      <c r="B98" s="111"/>
      <c r="C98" s="115"/>
      <c r="D98" s="115"/>
      <c r="E98" s="115"/>
      <c r="F98" s="115"/>
      <c r="G98" s="115"/>
      <c r="H98" s="116" t="str">
        <f t="shared" si="14"/>
        <v/>
      </c>
      <c r="I98" s="116" t="str">
        <f t="shared" si="18"/>
        <v>0</v>
      </c>
      <c r="J98" s="116" t="str">
        <f t="shared" si="15"/>
        <v/>
      </c>
      <c r="K98" s="116">
        <f>IFERROR(VLOOKUP(D98,Lista!A$4:D$35,3,FALSE),1)</f>
        <v>1</v>
      </c>
      <c r="L98" s="116">
        <f>IFERROR(VLOOKUP(D98,Lista!A$4:E$35,5,FALSE),1)</f>
        <v>1</v>
      </c>
      <c r="M98" s="131" t="str">
        <f t="shared" si="19"/>
        <v/>
      </c>
      <c r="N98" s="131">
        <f t="shared" si="20"/>
        <v>0</v>
      </c>
      <c r="O98" s="131">
        <f t="shared" si="21"/>
        <v>0</v>
      </c>
      <c r="P98" s="123"/>
      <c r="Q98" s="95" t="s">
        <v>174</v>
      </c>
      <c r="R98" s="86"/>
      <c r="S98" s="115"/>
      <c r="T98" s="115"/>
      <c r="U98" s="115"/>
      <c r="V98" s="115"/>
      <c r="W98" s="115"/>
      <c r="X98" s="116" t="str">
        <f t="shared" si="16"/>
        <v/>
      </c>
      <c r="Y98" s="116" t="str">
        <f t="shared" si="22"/>
        <v>0</v>
      </c>
      <c r="Z98" s="116" t="str">
        <f t="shared" si="17"/>
        <v/>
      </c>
      <c r="AA98" s="116">
        <f>IFERROR(VLOOKUP(T98,Lista!A$4:D$35,3,FALSE),1)</f>
        <v>1</v>
      </c>
      <c r="AB98" s="116">
        <f>IFERROR(VLOOKUP(T98,Lista!A$4:E$35,5,FALSE),1)</f>
        <v>1</v>
      </c>
      <c r="AC98" s="117" t="str">
        <f t="shared" si="23"/>
        <v/>
      </c>
      <c r="AD98" s="117">
        <f t="shared" si="24"/>
        <v>0</v>
      </c>
      <c r="AE98" s="117">
        <f t="shared" si="25"/>
        <v>0</v>
      </c>
      <c r="AF98" s="36"/>
      <c r="AG98" s="95" t="s">
        <v>174</v>
      </c>
      <c r="AH98" s="36"/>
    </row>
    <row r="99" spans="1:34" x14ac:dyDescent="0.25">
      <c r="A99" s="130">
        <v>97</v>
      </c>
      <c r="B99" s="111"/>
      <c r="C99" s="115"/>
      <c r="D99" s="115"/>
      <c r="E99" s="115"/>
      <c r="F99" s="115"/>
      <c r="G99" s="115"/>
      <c r="H99" s="116" t="str">
        <f t="shared" ref="H99:H130" si="26">CONCATENATE(C99,J99)</f>
        <v/>
      </c>
      <c r="I99" s="116" t="str">
        <f t="shared" si="18"/>
        <v>0</v>
      </c>
      <c r="J99" s="116" t="str">
        <f t="shared" ref="J99:J130" si="27">IF(OR(ISBLANK(E99),ISBLANK(F99)),IF(OR(C99="ALI",C99="AIE"),"L",IF(ISBLANK(C99),"","A")),IF(C99="EE",IF(F99&gt;=3,IF(E99&gt;=5,"H","A"),IF(F99&gt;=2,IF(E99&gt;=16,"H",IF(E99&lt;=4,"L","A")),IF(E99&lt;=15,"L","A"))),IF(OR(C99="SE",C99="CE"),IF(F99&gt;=4,IF(E99&gt;=6,"H","A"),IF(F99&gt;=2,IF(E99&gt;=20,"H",IF(E99&lt;=5,"L","A")),IF(E99&lt;=19,"L","A"))),IF(OR(C99="ALI",C99="AIE"),IF(F99&gt;=6,IF(E99&gt;=20,"H","A"),IF(F99&gt;=2,IF(E99&gt;=51,"H",IF(E99&lt;=19,"L","A")),IF(E99&lt;=50,"L","A")))))))</f>
        <v/>
      </c>
      <c r="K99" s="116">
        <f>IFERROR(VLOOKUP(D99,Lista!A$4:D$35,3,FALSE),1)</f>
        <v>1</v>
      </c>
      <c r="L99" s="116">
        <f>IFERROR(VLOOKUP(D99,Lista!A$4:E$35,5,FALSE),1)</f>
        <v>1</v>
      </c>
      <c r="M99" s="131" t="str">
        <f t="shared" si="19"/>
        <v/>
      </c>
      <c r="N99" s="131">
        <f t="shared" si="20"/>
        <v>0</v>
      </c>
      <c r="O99" s="131">
        <f t="shared" si="21"/>
        <v>0</v>
      </c>
      <c r="P99" s="123"/>
      <c r="Q99" s="95" t="s">
        <v>174</v>
      </c>
      <c r="R99" s="86"/>
      <c r="S99" s="115"/>
      <c r="T99" s="115"/>
      <c r="U99" s="115"/>
      <c r="V99" s="115"/>
      <c r="W99" s="115"/>
      <c r="X99" s="116" t="str">
        <f t="shared" si="16"/>
        <v/>
      </c>
      <c r="Y99" s="116" t="str">
        <f t="shared" si="22"/>
        <v>0</v>
      </c>
      <c r="Z99" s="116" t="str">
        <f t="shared" si="17"/>
        <v/>
      </c>
      <c r="AA99" s="116">
        <f>IFERROR(VLOOKUP(T99,Lista!A$4:D$35,3,FALSE),1)</f>
        <v>1</v>
      </c>
      <c r="AB99" s="116">
        <f>IFERROR(VLOOKUP(T99,Lista!A$4:E$35,5,FALSE),1)</f>
        <v>1</v>
      </c>
      <c r="AC99" s="117" t="str">
        <f t="shared" si="23"/>
        <v/>
      </c>
      <c r="AD99" s="117">
        <f t="shared" si="24"/>
        <v>0</v>
      </c>
      <c r="AE99" s="117">
        <f t="shared" si="25"/>
        <v>0</v>
      </c>
      <c r="AF99" s="36"/>
      <c r="AG99" s="95" t="s">
        <v>174</v>
      </c>
      <c r="AH99" s="36"/>
    </row>
    <row r="100" spans="1:34" x14ac:dyDescent="0.25">
      <c r="A100" s="130">
        <v>98</v>
      </c>
      <c r="B100" s="111"/>
      <c r="C100" s="115"/>
      <c r="D100" s="115"/>
      <c r="E100" s="115"/>
      <c r="F100" s="115"/>
      <c r="G100" s="115"/>
      <c r="H100" s="116" t="str">
        <f t="shared" si="26"/>
        <v/>
      </c>
      <c r="I100" s="116" t="str">
        <f t="shared" si="18"/>
        <v>0</v>
      </c>
      <c r="J100" s="116" t="str">
        <f t="shared" si="27"/>
        <v/>
      </c>
      <c r="K100" s="116">
        <f>IFERROR(VLOOKUP(D100,Lista!A$4:D$35,3,FALSE),1)</f>
        <v>1</v>
      </c>
      <c r="L100" s="116">
        <f>IFERROR(VLOOKUP(D100,Lista!A$4:E$35,5,FALSE),1)</f>
        <v>1</v>
      </c>
      <c r="M100" s="131" t="str">
        <f t="shared" si="19"/>
        <v/>
      </c>
      <c r="N100" s="131">
        <f t="shared" si="20"/>
        <v>0</v>
      </c>
      <c r="O100" s="131">
        <f t="shared" si="21"/>
        <v>0</v>
      </c>
      <c r="P100" s="123"/>
      <c r="Q100" s="95" t="s">
        <v>174</v>
      </c>
      <c r="R100" s="86"/>
      <c r="S100" s="115"/>
      <c r="T100" s="115"/>
      <c r="U100" s="115"/>
      <c r="V100" s="115"/>
      <c r="W100" s="115"/>
      <c r="X100" s="116" t="str">
        <f t="shared" si="16"/>
        <v/>
      </c>
      <c r="Y100" s="116" t="str">
        <f t="shared" si="22"/>
        <v>0</v>
      </c>
      <c r="Z100" s="116" t="str">
        <f t="shared" si="17"/>
        <v/>
      </c>
      <c r="AA100" s="116">
        <f>IFERROR(VLOOKUP(T100,Lista!A$4:D$35,3,FALSE),1)</f>
        <v>1</v>
      </c>
      <c r="AB100" s="116">
        <f>IFERROR(VLOOKUP(T100,Lista!A$4:E$35,5,FALSE),1)</f>
        <v>1</v>
      </c>
      <c r="AC100" s="117" t="str">
        <f t="shared" si="23"/>
        <v/>
      </c>
      <c r="AD100" s="117">
        <f t="shared" si="24"/>
        <v>0</v>
      </c>
      <c r="AE100" s="117">
        <f t="shared" si="25"/>
        <v>0</v>
      </c>
      <c r="AF100" s="36"/>
      <c r="AG100" s="95" t="s">
        <v>174</v>
      </c>
      <c r="AH100" s="36"/>
    </row>
    <row r="101" spans="1:34" x14ac:dyDescent="0.25">
      <c r="A101" s="130">
        <v>99</v>
      </c>
      <c r="B101" s="111"/>
      <c r="C101" s="115"/>
      <c r="D101" s="115"/>
      <c r="E101" s="115"/>
      <c r="F101" s="115"/>
      <c r="G101" s="115"/>
      <c r="H101" s="116" t="str">
        <f t="shared" si="26"/>
        <v/>
      </c>
      <c r="I101" s="116" t="str">
        <f t="shared" si="18"/>
        <v>0</v>
      </c>
      <c r="J101" s="116" t="str">
        <f t="shared" si="27"/>
        <v/>
      </c>
      <c r="K101" s="116">
        <f>IFERROR(VLOOKUP(D101,Lista!A$4:D$35,3,FALSE),1)</f>
        <v>1</v>
      </c>
      <c r="L101" s="116">
        <f>IFERROR(VLOOKUP(D101,Lista!A$4:E$35,5,FALSE),1)</f>
        <v>1</v>
      </c>
      <c r="M101" s="131" t="str">
        <f t="shared" si="19"/>
        <v/>
      </c>
      <c r="N101" s="131">
        <f t="shared" si="20"/>
        <v>0</v>
      </c>
      <c r="O101" s="131">
        <f t="shared" si="21"/>
        <v>0</v>
      </c>
      <c r="P101" s="123"/>
      <c r="Q101" s="95" t="s">
        <v>174</v>
      </c>
      <c r="R101" s="86"/>
      <c r="S101" s="115"/>
      <c r="T101" s="115"/>
      <c r="U101" s="115"/>
      <c r="V101" s="115"/>
      <c r="W101" s="115"/>
      <c r="X101" s="116" t="str">
        <f t="shared" si="16"/>
        <v/>
      </c>
      <c r="Y101" s="116" t="str">
        <f t="shared" si="22"/>
        <v>0</v>
      </c>
      <c r="Z101" s="116" t="str">
        <f t="shared" si="17"/>
        <v/>
      </c>
      <c r="AA101" s="116">
        <f>IFERROR(VLOOKUP(T101,Lista!A$4:D$35,3,FALSE),1)</f>
        <v>1</v>
      </c>
      <c r="AB101" s="116">
        <f>IFERROR(VLOOKUP(T101,Lista!A$4:E$35,5,FALSE),1)</f>
        <v>1</v>
      </c>
      <c r="AC101" s="117" t="str">
        <f t="shared" si="23"/>
        <v/>
      </c>
      <c r="AD101" s="117">
        <f t="shared" si="24"/>
        <v>0</v>
      </c>
      <c r="AE101" s="117">
        <f t="shared" si="25"/>
        <v>0</v>
      </c>
      <c r="AF101" s="36"/>
      <c r="AG101" s="95" t="s">
        <v>174</v>
      </c>
      <c r="AH101" s="36"/>
    </row>
    <row r="102" spans="1:34" x14ac:dyDescent="0.25">
      <c r="A102" s="130">
        <v>100</v>
      </c>
      <c r="B102" s="111"/>
      <c r="C102" s="115"/>
      <c r="D102" s="115"/>
      <c r="E102" s="115"/>
      <c r="F102" s="115"/>
      <c r="G102" s="115"/>
      <c r="H102" s="116" t="str">
        <f t="shared" si="26"/>
        <v/>
      </c>
      <c r="I102" s="116" t="str">
        <f t="shared" si="18"/>
        <v>0</v>
      </c>
      <c r="J102" s="116" t="str">
        <f t="shared" si="27"/>
        <v/>
      </c>
      <c r="K102" s="116">
        <f>IFERROR(VLOOKUP(D102,Lista!A$4:D$35,3,FALSE),1)</f>
        <v>1</v>
      </c>
      <c r="L102" s="116">
        <f>IFERROR(VLOOKUP(D102,Lista!A$4:E$35,5,FALSE),1)</f>
        <v>1</v>
      </c>
      <c r="M102" s="131" t="str">
        <f t="shared" si="19"/>
        <v/>
      </c>
      <c r="N102" s="131">
        <f t="shared" si="20"/>
        <v>0</v>
      </c>
      <c r="O102" s="131">
        <f t="shared" si="21"/>
        <v>0</v>
      </c>
      <c r="P102" s="123"/>
      <c r="Q102" s="95" t="s">
        <v>174</v>
      </c>
      <c r="R102" s="86"/>
      <c r="S102" s="115"/>
      <c r="T102" s="115"/>
      <c r="U102" s="115"/>
      <c r="V102" s="115"/>
      <c r="W102" s="115"/>
      <c r="X102" s="116" t="str">
        <f t="shared" si="16"/>
        <v/>
      </c>
      <c r="Y102" s="116" t="str">
        <f t="shared" si="22"/>
        <v>0</v>
      </c>
      <c r="Z102" s="116" t="str">
        <f t="shared" si="17"/>
        <v/>
      </c>
      <c r="AA102" s="116">
        <f>IFERROR(VLOOKUP(T102,Lista!A$4:D$35,3,FALSE),1)</f>
        <v>1</v>
      </c>
      <c r="AB102" s="116">
        <f>IFERROR(VLOOKUP(T102,Lista!A$4:E$35,5,FALSE),1)</f>
        <v>1</v>
      </c>
      <c r="AC102" s="117" t="str">
        <f t="shared" si="23"/>
        <v/>
      </c>
      <c r="AD102" s="117">
        <f t="shared" si="24"/>
        <v>0</v>
      </c>
      <c r="AE102" s="117">
        <f t="shared" si="25"/>
        <v>0</v>
      </c>
      <c r="AF102" s="36"/>
      <c r="AG102" s="95" t="s">
        <v>174</v>
      </c>
      <c r="AH102" s="36"/>
    </row>
    <row r="103" spans="1:34" x14ac:dyDescent="0.25">
      <c r="A103" s="130">
        <v>101</v>
      </c>
      <c r="B103" s="111"/>
      <c r="C103" s="115"/>
      <c r="D103" s="115"/>
      <c r="E103" s="115"/>
      <c r="F103" s="115"/>
      <c r="G103" s="115"/>
      <c r="H103" s="116" t="str">
        <f t="shared" si="26"/>
        <v/>
      </c>
      <c r="I103" s="116" t="str">
        <f t="shared" si="18"/>
        <v>0</v>
      </c>
      <c r="J103" s="116" t="str">
        <f t="shared" si="27"/>
        <v/>
      </c>
      <c r="K103" s="116">
        <f>IFERROR(VLOOKUP(D103,Lista!A$4:D$35,3,FALSE),1)</f>
        <v>1</v>
      </c>
      <c r="L103" s="116">
        <f>IFERROR(VLOOKUP(D103,Lista!A$4:E$35,5,FALSE),1)</f>
        <v>1</v>
      </c>
      <c r="M103" s="131" t="str">
        <f t="shared" si="19"/>
        <v/>
      </c>
      <c r="N103" s="131">
        <f t="shared" si="20"/>
        <v>0</v>
      </c>
      <c r="O103" s="131">
        <f t="shared" si="21"/>
        <v>0</v>
      </c>
      <c r="P103" s="123"/>
      <c r="Q103" s="95" t="s">
        <v>174</v>
      </c>
      <c r="R103" s="86"/>
      <c r="S103" s="115"/>
      <c r="T103" s="115"/>
      <c r="U103" s="115"/>
      <c r="V103" s="115"/>
      <c r="W103" s="115"/>
      <c r="X103" s="116" t="str">
        <f t="shared" si="16"/>
        <v/>
      </c>
      <c r="Y103" s="116" t="str">
        <f t="shared" si="22"/>
        <v>0</v>
      </c>
      <c r="Z103" s="116" t="str">
        <f t="shared" si="17"/>
        <v/>
      </c>
      <c r="AA103" s="116">
        <f>IFERROR(VLOOKUP(T103,Lista!A$4:D$35,3,FALSE),1)</f>
        <v>1</v>
      </c>
      <c r="AB103" s="116">
        <f>IFERROR(VLOOKUP(T103,Lista!A$4:E$35,5,FALSE),1)</f>
        <v>1</v>
      </c>
      <c r="AC103" s="117" t="str">
        <f t="shared" si="23"/>
        <v/>
      </c>
      <c r="AD103" s="117">
        <f t="shared" si="24"/>
        <v>0</v>
      </c>
      <c r="AE103" s="117">
        <f t="shared" si="25"/>
        <v>0</v>
      </c>
      <c r="AF103" s="36"/>
      <c r="AG103" s="95" t="s">
        <v>174</v>
      </c>
      <c r="AH103" s="36"/>
    </row>
    <row r="104" spans="1:34" x14ac:dyDescent="0.25">
      <c r="A104" s="130">
        <v>102</v>
      </c>
      <c r="B104" s="111"/>
      <c r="C104" s="115"/>
      <c r="D104" s="115"/>
      <c r="E104" s="115"/>
      <c r="F104" s="115"/>
      <c r="G104" s="115"/>
      <c r="H104" s="116" t="str">
        <f t="shared" si="26"/>
        <v/>
      </c>
      <c r="I104" s="116" t="str">
        <f t="shared" si="18"/>
        <v>0</v>
      </c>
      <c r="J104" s="116" t="str">
        <f t="shared" si="27"/>
        <v/>
      </c>
      <c r="K104" s="116">
        <f>IFERROR(VLOOKUP(D104,Lista!A$4:D$35,3,FALSE),1)</f>
        <v>1</v>
      </c>
      <c r="L104" s="116">
        <f>IFERROR(VLOOKUP(D104,Lista!A$4:E$35,5,FALSE),1)</f>
        <v>1</v>
      </c>
      <c r="M104" s="131" t="str">
        <f t="shared" si="19"/>
        <v/>
      </c>
      <c r="N104" s="131">
        <f t="shared" si="20"/>
        <v>0</v>
      </c>
      <c r="O104" s="131">
        <f t="shared" si="21"/>
        <v>0</v>
      </c>
      <c r="P104" s="123"/>
      <c r="Q104" s="95" t="s">
        <v>174</v>
      </c>
      <c r="R104" s="86"/>
      <c r="S104" s="115"/>
      <c r="T104" s="115"/>
      <c r="U104" s="115"/>
      <c r="V104" s="115"/>
      <c r="W104" s="115"/>
      <c r="X104" s="116" t="str">
        <f t="shared" si="16"/>
        <v/>
      </c>
      <c r="Y104" s="116" t="str">
        <f t="shared" si="22"/>
        <v>0</v>
      </c>
      <c r="Z104" s="116" t="str">
        <f t="shared" si="17"/>
        <v/>
      </c>
      <c r="AA104" s="116">
        <f>IFERROR(VLOOKUP(T104,Lista!A$4:D$35,3,FALSE),1)</f>
        <v>1</v>
      </c>
      <c r="AB104" s="116">
        <f>IFERROR(VLOOKUP(T104,Lista!A$4:E$35,5,FALSE),1)</f>
        <v>1</v>
      </c>
      <c r="AC104" s="117" t="str">
        <f t="shared" si="23"/>
        <v/>
      </c>
      <c r="AD104" s="117">
        <f t="shared" si="24"/>
        <v>0</v>
      </c>
      <c r="AE104" s="117">
        <f t="shared" si="25"/>
        <v>0</v>
      </c>
      <c r="AF104" s="36"/>
      <c r="AG104" s="95" t="s">
        <v>174</v>
      </c>
      <c r="AH104" s="36"/>
    </row>
    <row r="105" spans="1:34" x14ac:dyDescent="0.25">
      <c r="A105" s="130">
        <v>103</v>
      </c>
      <c r="B105" s="111"/>
      <c r="C105" s="115"/>
      <c r="D105" s="115"/>
      <c r="E105" s="115"/>
      <c r="F105" s="115"/>
      <c r="G105" s="115"/>
      <c r="H105" s="116" t="str">
        <f t="shared" si="26"/>
        <v/>
      </c>
      <c r="I105" s="116" t="str">
        <f t="shared" si="18"/>
        <v>0</v>
      </c>
      <c r="J105" s="116" t="str">
        <f t="shared" si="27"/>
        <v/>
      </c>
      <c r="K105" s="116">
        <f>IFERROR(VLOOKUP(D105,Lista!A$4:D$35,3,FALSE),1)</f>
        <v>1</v>
      </c>
      <c r="L105" s="116">
        <f>IFERROR(VLOOKUP(D105,Lista!A$4:E$35,5,FALSE),1)</f>
        <v>1</v>
      </c>
      <c r="M105" s="131" t="str">
        <f t="shared" si="19"/>
        <v/>
      </c>
      <c r="N105" s="131">
        <f t="shared" si="20"/>
        <v>0</v>
      </c>
      <c r="O105" s="131">
        <f t="shared" si="21"/>
        <v>0</v>
      </c>
      <c r="P105" s="123"/>
      <c r="Q105" s="95" t="s">
        <v>174</v>
      </c>
      <c r="R105" s="86"/>
      <c r="S105" s="115"/>
      <c r="T105" s="115"/>
      <c r="U105" s="115"/>
      <c r="V105" s="115"/>
      <c r="W105" s="115"/>
      <c r="X105" s="116" t="str">
        <f t="shared" si="16"/>
        <v/>
      </c>
      <c r="Y105" s="116" t="str">
        <f t="shared" si="22"/>
        <v>0</v>
      </c>
      <c r="Z105" s="116" t="str">
        <f t="shared" si="17"/>
        <v/>
      </c>
      <c r="AA105" s="116">
        <f>IFERROR(VLOOKUP(T105,Lista!A$4:D$35,3,FALSE),1)</f>
        <v>1</v>
      </c>
      <c r="AB105" s="116">
        <f>IFERROR(VLOOKUP(T105,Lista!A$4:E$35,5,FALSE),1)</f>
        <v>1</v>
      </c>
      <c r="AC105" s="117" t="str">
        <f t="shared" si="23"/>
        <v/>
      </c>
      <c r="AD105" s="117">
        <f t="shared" si="24"/>
        <v>0</v>
      </c>
      <c r="AE105" s="117">
        <f t="shared" si="25"/>
        <v>0</v>
      </c>
      <c r="AF105" s="36"/>
      <c r="AG105" s="95" t="s">
        <v>174</v>
      </c>
      <c r="AH105" s="36"/>
    </row>
    <row r="106" spans="1:34" x14ac:dyDescent="0.25">
      <c r="A106" s="130">
        <v>104</v>
      </c>
      <c r="B106" s="111"/>
      <c r="C106" s="115"/>
      <c r="D106" s="115"/>
      <c r="E106" s="115"/>
      <c r="F106" s="115"/>
      <c r="G106" s="115"/>
      <c r="H106" s="116" t="str">
        <f t="shared" si="26"/>
        <v/>
      </c>
      <c r="I106" s="116" t="str">
        <f t="shared" si="18"/>
        <v>0</v>
      </c>
      <c r="J106" s="116" t="str">
        <f t="shared" si="27"/>
        <v/>
      </c>
      <c r="K106" s="116">
        <f>IFERROR(VLOOKUP(D106,Lista!A$4:D$35,3,FALSE),1)</f>
        <v>1</v>
      </c>
      <c r="L106" s="116">
        <f>IFERROR(VLOOKUP(D106,Lista!A$4:E$35,5,FALSE),1)</f>
        <v>1</v>
      </c>
      <c r="M106" s="131" t="str">
        <f t="shared" si="19"/>
        <v/>
      </c>
      <c r="N106" s="131">
        <f t="shared" si="20"/>
        <v>0</v>
      </c>
      <c r="O106" s="131">
        <f t="shared" si="21"/>
        <v>0</v>
      </c>
      <c r="P106" s="123"/>
      <c r="Q106" s="95" t="s">
        <v>174</v>
      </c>
      <c r="R106" s="86"/>
      <c r="S106" s="115"/>
      <c r="T106" s="115"/>
      <c r="U106" s="115"/>
      <c r="V106" s="115"/>
      <c r="W106" s="115"/>
      <c r="X106" s="116" t="str">
        <f t="shared" si="16"/>
        <v/>
      </c>
      <c r="Y106" s="116" t="str">
        <f t="shared" si="22"/>
        <v>0</v>
      </c>
      <c r="Z106" s="116" t="str">
        <f t="shared" si="17"/>
        <v/>
      </c>
      <c r="AA106" s="116">
        <f>IFERROR(VLOOKUP(T106,Lista!A$4:D$35,3,FALSE),1)</f>
        <v>1</v>
      </c>
      <c r="AB106" s="116">
        <f>IFERROR(VLOOKUP(T106,Lista!A$4:E$35,5,FALSE),1)</f>
        <v>1</v>
      </c>
      <c r="AC106" s="117" t="str">
        <f t="shared" si="23"/>
        <v/>
      </c>
      <c r="AD106" s="117">
        <f t="shared" si="24"/>
        <v>0</v>
      </c>
      <c r="AE106" s="117">
        <f t="shared" si="25"/>
        <v>0</v>
      </c>
      <c r="AF106" s="36"/>
      <c r="AG106" s="95" t="s">
        <v>174</v>
      </c>
      <c r="AH106" s="36"/>
    </row>
    <row r="107" spans="1:34" x14ac:dyDescent="0.25">
      <c r="A107" s="130">
        <v>105</v>
      </c>
      <c r="B107" s="111"/>
      <c r="C107" s="115"/>
      <c r="D107" s="115"/>
      <c r="E107" s="115"/>
      <c r="F107" s="115"/>
      <c r="G107" s="115"/>
      <c r="H107" s="116" t="str">
        <f t="shared" si="26"/>
        <v/>
      </c>
      <c r="I107" s="116" t="str">
        <f t="shared" si="18"/>
        <v>0</v>
      </c>
      <c r="J107" s="116" t="str">
        <f t="shared" si="27"/>
        <v/>
      </c>
      <c r="K107" s="116">
        <f>IFERROR(VLOOKUP(D107,Lista!A$4:D$35,3,FALSE),1)</f>
        <v>1</v>
      </c>
      <c r="L107" s="116">
        <f>IFERROR(VLOOKUP(D107,Lista!A$4:E$35,5,FALSE),1)</f>
        <v>1</v>
      </c>
      <c r="M107" s="131" t="str">
        <f t="shared" si="19"/>
        <v/>
      </c>
      <c r="N107" s="131">
        <f t="shared" si="20"/>
        <v>0</v>
      </c>
      <c r="O107" s="131">
        <f t="shared" si="21"/>
        <v>0</v>
      </c>
      <c r="P107" s="123"/>
      <c r="Q107" s="95" t="s">
        <v>174</v>
      </c>
      <c r="R107" s="86"/>
      <c r="S107" s="115"/>
      <c r="T107" s="115"/>
      <c r="U107" s="115"/>
      <c r="V107" s="115"/>
      <c r="W107" s="115"/>
      <c r="X107" s="116" t="str">
        <f t="shared" si="16"/>
        <v/>
      </c>
      <c r="Y107" s="116" t="str">
        <f t="shared" si="22"/>
        <v>0</v>
      </c>
      <c r="Z107" s="116" t="str">
        <f t="shared" si="17"/>
        <v/>
      </c>
      <c r="AA107" s="116">
        <f>IFERROR(VLOOKUP(T107,Lista!A$4:D$35,3,FALSE),1)</f>
        <v>1</v>
      </c>
      <c r="AB107" s="116">
        <f>IFERROR(VLOOKUP(T107,Lista!A$4:E$35,5,FALSE),1)</f>
        <v>1</v>
      </c>
      <c r="AC107" s="117" t="str">
        <f t="shared" si="23"/>
        <v/>
      </c>
      <c r="AD107" s="117">
        <f t="shared" si="24"/>
        <v>0</v>
      </c>
      <c r="AE107" s="117">
        <f t="shared" si="25"/>
        <v>0</v>
      </c>
      <c r="AF107" s="36"/>
      <c r="AG107" s="95" t="s">
        <v>174</v>
      </c>
      <c r="AH107" s="36"/>
    </row>
    <row r="108" spans="1:34" x14ac:dyDescent="0.25">
      <c r="A108" s="130">
        <v>106</v>
      </c>
      <c r="B108" s="111"/>
      <c r="C108" s="115"/>
      <c r="D108" s="115"/>
      <c r="E108" s="115"/>
      <c r="F108" s="115"/>
      <c r="G108" s="115"/>
      <c r="H108" s="116" t="str">
        <f t="shared" si="26"/>
        <v/>
      </c>
      <c r="I108" s="116" t="str">
        <f t="shared" si="18"/>
        <v>0</v>
      </c>
      <c r="J108" s="116" t="str">
        <f t="shared" si="27"/>
        <v/>
      </c>
      <c r="K108" s="116">
        <f>IFERROR(VLOOKUP(D108,Lista!A$4:D$35,3,FALSE),1)</f>
        <v>1</v>
      </c>
      <c r="L108" s="116">
        <f>IFERROR(VLOOKUP(D108,Lista!A$4:E$35,5,FALSE),1)</f>
        <v>1</v>
      </c>
      <c r="M108" s="131" t="str">
        <f t="shared" si="19"/>
        <v/>
      </c>
      <c r="N108" s="131">
        <f t="shared" si="20"/>
        <v>0</v>
      </c>
      <c r="O108" s="131">
        <f t="shared" si="21"/>
        <v>0</v>
      </c>
      <c r="P108" s="123"/>
      <c r="Q108" s="95" t="s">
        <v>174</v>
      </c>
      <c r="R108" s="86"/>
      <c r="S108" s="115"/>
      <c r="T108" s="115"/>
      <c r="U108" s="115"/>
      <c r="V108" s="115"/>
      <c r="W108" s="115"/>
      <c r="X108" s="116" t="str">
        <f t="shared" si="16"/>
        <v/>
      </c>
      <c r="Y108" s="116" t="str">
        <f t="shared" si="22"/>
        <v>0</v>
      </c>
      <c r="Z108" s="116" t="str">
        <f t="shared" si="17"/>
        <v/>
      </c>
      <c r="AA108" s="116">
        <f>IFERROR(VLOOKUP(T108,Lista!A$4:D$35,3,FALSE),1)</f>
        <v>1</v>
      </c>
      <c r="AB108" s="116">
        <f>IFERROR(VLOOKUP(T108,Lista!A$4:E$35,5,FALSE),1)</f>
        <v>1</v>
      </c>
      <c r="AC108" s="117" t="str">
        <f t="shared" si="23"/>
        <v/>
      </c>
      <c r="AD108" s="117">
        <f t="shared" si="24"/>
        <v>0</v>
      </c>
      <c r="AE108" s="117">
        <f t="shared" si="25"/>
        <v>0</v>
      </c>
      <c r="AF108" s="36"/>
      <c r="AG108" s="95" t="s">
        <v>174</v>
      </c>
      <c r="AH108" s="36"/>
    </row>
    <row r="109" spans="1:34" x14ac:dyDescent="0.25">
      <c r="A109" s="130">
        <v>107</v>
      </c>
      <c r="B109" s="111"/>
      <c r="C109" s="115"/>
      <c r="D109" s="115"/>
      <c r="E109" s="115"/>
      <c r="F109" s="115"/>
      <c r="G109" s="115"/>
      <c r="H109" s="116" t="str">
        <f t="shared" si="26"/>
        <v/>
      </c>
      <c r="I109" s="116" t="str">
        <f t="shared" si="18"/>
        <v>0</v>
      </c>
      <c r="J109" s="116" t="str">
        <f t="shared" si="27"/>
        <v/>
      </c>
      <c r="K109" s="116">
        <f>IFERROR(VLOOKUP(D109,Lista!A$4:D$35,3,FALSE),1)</f>
        <v>1</v>
      </c>
      <c r="L109" s="116">
        <f>IFERROR(VLOOKUP(D109,Lista!A$4:E$35,5,FALSE),1)</f>
        <v>1</v>
      </c>
      <c r="M109" s="131" t="str">
        <f t="shared" si="19"/>
        <v/>
      </c>
      <c r="N109" s="131">
        <f t="shared" si="20"/>
        <v>0</v>
      </c>
      <c r="O109" s="131">
        <f t="shared" si="21"/>
        <v>0</v>
      </c>
      <c r="P109" s="123"/>
      <c r="Q109" s="95" t="s">
        <v>174</v>
      </c>
      <c r="R109" s="86"/>
      <c r="S109" s="115"/>
      <c r="T109" s="115"/>
      <c r="U109" s="115"/>
      <c r="V109" s="115"/>
      <c r="W109" s="115"/>
      <c r="X109" s="116" t="str">
        <f t="shared" si="16"/>
        <v/>
      </c>
      <c r="Y109" s="116" t="str">
        <f t="shared" si="22"/>
        <v>0</v>
      </c>
      <c r="Z109" s="116" t="str">
        <f t="shared" si="17"/>
        <v/>
      </c>
      <c r="AA109" s="116">
        <f>IFERROR(VLOOKUP(T109,Lista!A$4:D$35,3,FALSE),1)</f>
        <v>1</v>
      </c>
      <c r="AB109" s="116">
        <f>IFERROR(VLOOKUP(T109,Lista!A$4:E$35,5,FALSE),1)</f>
        <v>1</v>
      </c>
      <c r="AC109" s="117" t="str">
        <f t="shared" si="23"/>
        <v/>
      </c>
      <c r="AD109" s="117">
        <f t="shared" si="24"/>
        <v>0</v>
      </c>
      <c r="AE109" s="117">
        <f t="shared" si="25"/>
        <v>0</v>
      </c>
      <c r="AF109" s="36"/>
      <c r="AG109" s="95" t="s">
        <v>174</v>
      </c>
      <c r="AH109" s="36"/>
    </row>
    <row r="110" spans="1:34" x14ac:dyDescent="0.25">
      <c r="A110" s="130">
        <v>108</v>
      </c>
      <c r="B110" s="111"/>
      <c r="C110" s="115"/>
      <c r="D110" s="115"/>
      <c r="E110" s="115"/>
      <c r="F110" s="115"/>
      <c r="G110" s="115"/>
      <c r="H110" s="116" t="str">
        <f t="shared" si="26"/>
        <v/>
      </c>
      <c r="I110" s="116" t="str">
        <f t="shared" si="18"/>
        <v>0</v>
      </c>
      <c r="J110" s="116" t="str">
        <f t="shared" si="27"/>
        <v/>
      </c>
      <c r="K110" s="116">
        <f>IFERROR(VLOOKUP(D110,Lista!A$4:D$35,3,FALSE),1)</f>
        <v>1</v>
      </c>
      <c r="L110" s="116">
        <f>IFERROR(VLOOKUP(D110,Lista!A$4:E$35,5,FALSE),1)</f>
        <v>1</v>
      </c>
      <c r="M110" s="131" t="str">
        <f t="shared" si="19"/>
        <v/>
      </c>
      <c r="N110" s="131">
        <f t="shared" si="20"/>
        <v>0</v>
      </c>
      <c r="O110" s="131">
        <f t="shared" si="21"/>
        <v>0</v>
      </c>
      <c r="P110" s="123"/>
      <c r="Q110" s="95" t="s">
        <v>174</v>
      </c>
      <c r="R110" s="86"/>
      <c r="S110" s="115"/>
      <c r="T110" s="115"/>
      <c r="U110" s="115"/>
      <c r="V110" s="115"/>
      <c r="W110" s="115"/>
      <c r="X110" s="116" t="str">
        <f t="shared" si="16"/>
        <v/>
      </c>
      <c r="Y110" s="116" t="str">
        <f t="shared" si="22"/>
        <v>0</v>
      </c>
      <c r="Z110" s="116" t="str">
        <f t="shared" si="17"/>
        <v/>
      </c>
      <c r="AA110" s="116">
        <f>IFERROR(VLOOKUP(T110,Lista!A$4:D$35,3,FALSE),1)</f>
        <v>1</v>
      </c>
      <c r="AB110" s="116">
        <f>IFERROR(VLOOKUP(T110,Lista!A$4:E$35,5,FALSE),1)</f>
        <v>1</v>
      </c>
      <c r="AC110" s="117" t="str">
        <f t="shared" si="23"/>
        <v/>
      </c>
      <c r="AD110" s="117">
        <f t="shared" si="24"/>
        <v>0</v>
      </c>
      <c r="AE110" s="117">
        <f t="shared" si="25"/>
        <v>0</v>
      </c>
      <c r="AF110" s="36"/>
      <c r="AG110" s="95" t="s">
        <v>174</v>
      </c>
      <c r="AH110" s="36"/>
    </row>
    <row r="111" spans="1:34" x14ac:dyDescent="0.25">
      <c r="A111" s="130">
        <v>109</v>
      </c>
      <c r="B111" s="111"/>
      <c r="C111" s="115"/>
      <c r="D111" s="115"/>
      <c r="E111" s="115"/>
      <c r="F111" s="115"/>
      <c r="G111" s="115"/>
      <c r="H111" s="116" t="str">
        <f t="shared" si="26"/>
        <v/>
      </c>
      <c r="I111" s="116" t="str">
        <f t="shared" si="18"/>
        <v>0</v>
      </c>
      <c r="J111" s="116" t="str">
        <f t="shared" si="27"/>
        <v/>
      </c>
      <c r="K111" s="116">
        <f>IFERROR(VLOOKUP(D111,Lista!A$4:D$35,3,FALSE),1)</f>
        <v>1</v>
      </c>
      <c r="L111" s="116">
        <f>IFERROR(VLOOKUP(D111,Lista!A$4:E$35,5,FALSE),1)</f>
        <v>1</v>
      </c>
      <c r="M111" s="131" t="str">
        <f t="shared" si="19"/>
        <v/>
      </c>
      <c r="N111" s="131">
        <f t="shared" si="20"/>
        <v>0</v>
      </c>
      <c r="O111" s="131">
        <f t="shared" si="21"/>
        <v>0</v>
      </c>
      <c r="P111" s="123"/>
      <c r="Q111" s="95" t="s">
        <v>174</v>
      </c>
      <c r="R111" s="86"/>
      <c r="S111" s="115"/>
      <c r="T111" s="115"/>
      <c r="U111" s="115"/>
      <c r="V111" s="115"/>
      <c r="W111" s="115"/>
      <c r="X111" s="116" t="str">
        <f t="shared" si="16"/>
        <v/>
      </c>
      <c r="Y111" s="116" t="str">
        <f t="shared" si="22"/>
        <v>0</v>
      </c>
      <c r="Z111" s="116" t="str">
        <f t="shared" si="17"/>
        <v/>
      </c>
      <c r="AA111" s="116">
        <f>IFERROR(VLOOKUP(T111,Lista!A$4:D$35,3,FALSE),1)</f>
        <v>1</v>
      </c>
      <c r="AB111" s="116">
        <f>IFERROR(VLOOKUP(T111,Lista!A$4:E$35,5,FALSE),1)</f>
        <v>1</v>
      </c>
      <c r="AC111" s="117" t="str">
        <f t="shared" si="23"/>
        <v/>
      </c>
      <c r="AD111" s="117">
        <f t="shared" si="24"/>
        <v>0</v>
      </c>
      <c r="AE111" s="117">
        <f t="shared" si="25"/>
        <v>0</v>
      </c>
      <c r="AF111" s="36"/>
      <c r="AG111" s="95" t="s">
        <v>174</v>
      </c>
      <c r="AH111" s="36"/>
    </row>
    <row r="112" spans="1:34" x14ac:dyDescent="0.25">
      <c r="A112" s="130">
        <v>110</v>
      </c>
      <c r="B112" s="111"/>
      <c r="C112" s="115"/>
      <c r="D112" s="115"/>
      <c r="E112" s="115"/>
      <c r="F112" s="115"/>
      <c r="G112" s="115"/>
      <c r="H112" s="116" t="str">
        <f t="shared" si="26"/>
        <v/>
      </c>
      <c r="I112" s="116" t="str">
        <f t="shared" si="18"/>
        <v>0</v>
      </c>
      <c r="J112" s="116" t="str">
        <f t="shared" si="27"/>
        <v/>
      </c>
      <c r="K112" s="116">
        <f>IFERROR(VLOOKUP(D112,Lista!A$4:D$35,3,FALSE),1)</f>
        <v>1</v>
      </c>
      <c r="L112" s="116">
        <f>IFERROR(VLOOKUP(D112,Lista!A$4:E$35,5,FALSE),1)</f>
        <v>1</v>
      </c>
      <c r="M112" s="131" t="str">
        <f t="shared" si="19"/>
        <v/>
      </c>
      <c r="N112" s="131">
        <f t="shared" si="20"/>
        <v>0</v>
      </c>
      <c r="O112" s="131">
        <f t="shared" si="21"/>
        <v>0</v>
      </c>
      <c r="P112" s="123"/>
      <c r="Q112" s="95" t="s">
        <v>174</v>
      </c>
      <c r="R112" s="86"/>
      <c r="S112" s="115"/>
      <c r="T112" s="115"/>
      <c r="U112" s="115"/>
      <c r="V112" s="115"/>
      <c r="W112" s="115"/>
      <c r="X112" s="116" t="str">
        <f t="shared" si="16"/>
        <v/>
      </c>
      <c r="Y112" s="116" t="str">
        <f t="shared" si="22"/>
        <v>0</v>
      </c>
      <c r="Z112" s="116" t="str">
        <f t="shared" si="17"/>
        <v/>
      </c>
      <c r="AA112" s="116">
        <f>IFERROR(VLOOKUP(T112,Lista!A$4:D$35,3,FALSE),1)</f>
        <v>1</v>
      </c>
      <c r="AB112" s="116">
        <f>IFERROR(VLOOKUP(T112,Lista!A$4:E$35,5,FALSE),1)</f>
        <v>1</v>
      </c>
      <c r="AC112" s="117" t="str">
        <f t="shared" si="23"/>
        <v/>
      </c>
      <c r="AD112" s="117">
        <f t="shared" si="24"/>
        <v>0</v>
      </c>
      <c r="AE112" s="117">
        <f t="shared" si="25"/>
        <v>0</v>
      </c>
      <c r="AF112" s="36"/>
      <c r="AG112" s="95" t="s">
        <v>174</v>
      </c>
      <c r="AH112" s="36"/>
    </row>
    <row r="113" spans="1:34" x14ac:dyDescent="0.25">
      <c r="A113" s="130">
        <v>111</v>
      </c>
      <c r="B113" s="111"/>
      <c r="C113" s="115"/>
      <c r="D113" s="115"/>
      <c r="E113" s="115"/>
      <c r="F113" s="115"/>
      <c r="G113" s="115"/>
      <c r="H113" s="116" t="str">
        <f t="shared" si="26"/>
        <v/>
      </c>
      <c r="I113" s="116" t="str">
        <f t="shared" si="18"/>
        <v>0</v>
      </c>
      <c r="J113" s="116" t="str">
        <f t="shared" si="27"/>
        <v/>
      </c>
      <c r="K113" s="116">
        <f>IFERROR(VLOOKUP(D113,Lista!A$4:D$35,3,FALSE),1)</f>
        <v>1</v>
      </c>
      <c r="L113" s="116">
        <f>IFERROR(VLOOKUP(D113,Lista!A$4:E$35,5,FALSE),1)</f>
        <v>1</v>
      </c>
      <c r="M113" s="131" t="str">
        <f t="shared" si="19"/>
        <v/>
      </c>
      <c r="N113" s="131">
        <f t="shared" si="20"/>
        <v>0</v>
      </c>
      <c r="O113" s="131">
        <f t="shared" si="21"/>
        <v>0</v>
      </c>
      <c r="P113" s="123"/>
      <c r="Q113" s="95" t="s">
        <v>174</v>
      </c>
      <c r="R113" s="86"/>
      <c r="S113" s="115"/>
      <c r="T113" s="115"/>
      <c r="U113" s="115"/>
      <c r="V113" s="115"/>
      <c r="W113" s="115"/>
      <c r="X113" s="116" t="str">
        <f t="shared" si="16"/>
        <v/>
      </c>
      <c r="Y113" s="116" t="str">
        <f t="shared" si="22"/>
        <v>0</v>
      </c>
      <c r="Z113" s="116" t="str">
        <f t="shared" si="17"/>
        <v/>
      </c>
      <c r="AA113" s="116">
        <f>IFERROR(VLOOKUP(T113,Lista!A$4:D$35,3,FALSE),1)</f>
        <v>1</v>
      </c>
      <c r="AB113" s="116">
        <f>IFERROR(VLOOKUP(T113,Lista!A$4:E$35,5,FALSE),1)</f>
        <v>1</v>
      </c>
      <c r="AC113" s="117" t="str">
        <f t="shared" si="23"/>
        <v/>
      </c>
      <c r="AD113" s="117">
        <f t="shared" si="24"/>
        <v>0</v>
      </c>
      <c r="AE113" s="117">
        <f t="shared" si="25"/>
        <v>0</v>
      </c>
      <c r="AF113" s="36"/>
      <c r="AG113" s="95" t="s">
        <v>174</v>
      </c>
      <c r="AH113" s="36"/>
    </row>
    <row r="114" spans="1:34" x14ac:dyDescent="0.25">
      <c r="A114" s="130">
        <v>112</v>
      </c>
      <c r="B114" s="111"/>
      <c r="C114" s="115"/>
      <c r="D114" s="115"/>
      <c r="E114" s="115"/>
      <c r="F114" s="115"/>
      <c r="G114" s="115"/>
      <c r="H114" s="116" t="str">
        <f t="shared" si="26"/>
        <v/>
      </c>
      <c r="I114" s="116" t="str">
        <f t="shared" si="18"/>
        <v>0</v>
      </c>
      <c r="J114" s="116" t="str">
        <f t="shared" si="27"/>
        <v/>
      </c>
      <c r="K114" s="116">
        <f>IFERROR(VLOOKUP(D114,Lista!A$4:D$35,3,FALSE),1)</f>
        <v>1</v>
      </c>
      <c r="L114" s="116">
        <f>IFERROR(VLOOKUP(D114,Lista!A$4:E$35,5,FALSE),1)</f>
        <v>1</v>
      </c>
      <c r="M114" s="131" t="str">
        <f t="shared" si="19"/>
        <v/>
      </c>
      <c r="N114" s="131">
        <f t="shared" si="20"/>
        <v>0</v>
      </c>
      <c r="O114" s="131">
        <f t="shared" si="21"/>
        <v>0</v>
      </c>
      <c r="P114" s="123"/>
      <c r="Q114" s="95" t="s">
        <v>174</v>
      </c>
      <c r="R114" s="86"/>
      <c r="S114" s="115"/>
      <c r="T114" s="115"/>
      <c r="U114" s="115"/>
      <c r="V114" s="115"/>
      <c r="W114" s="115"/>
      <c r="X114" s="116" t="str">
        <f t="shared" si="16"/>
        <v/>
      </c>
      <c r="Y114" s="116" t="str">
        <f t="shared" si="22"/>
        <v>0</v>
      </c>
      <c r="Z114" s="116" t="str">
        <f t="shared" si="17"/>
        <v/>
      </c>
      <c r="AA114" s="116">
        <f>IFERROR(VLOOKUP(T114,Lista!A$4:D$35,3,FALSE),1)</f>
        <v>1</v>
      </c>
      <c r="AB114" s="116">
        <f>IFERROR(VLOOKUP(T114,Lista!A$4:E$35,5,FALSE),1)</f>
        <v>1</v>
      </c>
      <c r="AC114" s="117" t="str">
        <f t="shared" si="23"/>
        <v/>
      </c>
      <c r="AD114" s="117">
        <f t="shared" si="24"/>
        <v>0</v>
      </c>
      <c r="AE114" s="117">
        <f t="shared" si="25"/>
        <v>0</v>
      </c>
      <c r="AF114" s="36"/>
      <c r="AG114" s="95" t="s">
        <v>174</v>
      </c>
      <c r="AH114" s="36"/>
    </row>
    <row r="115" spans="1:34" x14ac:dyDescent="0.25">
      <c r="A115" s="130">
        <v>113</v>
      </c>
      <c r="B115" s="111"/>
      <c r="C115" s="115"/>
      <c r="D115" s="115"/>
      <c r="E115" s="115"/>
      <c r="F115" s="115"/>
      <c r="G115" s="115"/>
      <c r="H115" s="116" t="str">
        <f t="shared" si="26"/>
        <v/>
      </c>
      <c r="I115" s="116" t="str">
        <f t="shared" si="18"/>
        <v>0</v>
      </c>
      <c r="J115" s="116" t="str">
        <f t="shared" si="27"/>
        <v/>
      </c>
      <c r="K115" s="116">
        <f>IFERROR(VLOOKUP(D115,Lista!A$4:D$35,3,FALSE),1)</f>
        <v>1</v>
      </c>
      <c r="L115" s="116">
        <f>IFERROR(VLOOKUP(D115,Lista!A$4:E$35,5,FALSE),1)</f>
        <v>1</v>
      </c>
      <c r="M115" s="131" t="str">
        <f t="shared" si="19"/>
        <v/>
      </c>
      <c r="N115" s="131">
        <f t="shared" si="20"/>
        <v>0</v>
      </c>
      <c r="O115" s="131">
        <f t="shared" si="21"/>
        <v>0</v>
      </c>
      <c r="P115" s="123"/>
      <c r="Q115" s="95" t="s">
        <v>174</v>
      </c>
      <c r="R115" s="86"/>
      <c r="S115" s="115"/>
      <c r="T115" s="115"/>
      <c r="U115" s="115"/>
      <c r="V115" s="115"/>
      <c r="W115" s="115"/>
      <c r="X115" s="116" t="str">
        <f t="shared" si="16"/>
        <v/>
      </c>
      <c r="Y115" s="116" t="str">
        <f t="shared" si="22"/>
        <v>0</v>
      </c>
      <c r="Z115" s="116" t="str">
        <f t="shared" si="17"/>
        <v/>
      </c>
      <c r="AA115" s="116">
        <f>IFERROR(VLOOKUP(T115,Lista!A$4:D$35,3,FALSE),1)</f>
        <v>1</v>
      </c>
      <c r="AB115" s="116">
        <f>IFERROR(VLOOKUP(T115,Lista!A$4:E$35,5,FALSE),1)</f>
        <v>1</v>
      </c>
      <c r="AC115" s="117" t="str">
        <f t="shared" si="23"/>
        <v/>
      </c>
      <c r="AD115" s="117">
        <f t="shared" si="24"/>
        <v>0</v>
      </c>
      <c r="AE115" s="117">
        <f t="shared" si="25"/>
        <v>0</v>
      </c>
      <c r="AF115" s="36"/>
      <c r="AG115" s="95" t="s">
        <v>174</v>
      </c>
      <c r="AH115" s="36"/>
    </row>
    <row r="116" spans="1:34" x14ac:dyDescent="0.25">
      <c r="A116" s="130">
        <v>114</v>
      </c>
      <c r="B116" s="111"/>
      <c r="C116" s="115"/>
      <c r="D116" s="115"/>
      <c r="E116" s="115"/>
      <c r="F116" s="115"/>
      <c r="G116" s="115"/>
      <c r="H116" s="116" t="str">
        <f t="shared" si="26"/>
        <v/>
      </c>
      <c r="I116" s="116" t="str">
        <f t="shared" si="18"/>
        <v>0</v>
      </c>
      <c r="J116" s="116" t="str">
        <f t="shared" si="27"/>
        <v/>
      </c>
      <c r="K116" s="116">
        <f>IFERROR(VLOOKUP(D116,Lista!A$4:D$35,3,FALSE),1)</f>
        <v>1</v>
      </c>
      <c r="L116" s="116">
        <f>IFERROR(VLOOKUP(D116,Lista!A$4:E$35,5,FALSE),1)</f>
        <v>1</v>
      </c>
      <c r="M116" s="131" t="str">
        <f t="shared" si="19"/>
        <v/>
      </c>
      <c r="N116" s="131">
        <f t="shared" si="20"/>
        <v>0</v>
      </c>
      <c r="O116" s="131">
        <f t="shared" si="21"/>
        <v>0</v>
      </c>
      <c r="P116" s="123"/>
      <c r="Q116" s="95" t="s">
        <v>174</v>
      </c>
      <c r="R116" s="86"/>
      <c r="S116" s="115"/>
      <c r="T116" s="115"/>
      <c r="U116" s="115"/>
      <c r="V116" s="115"/>
      <c r="W116" s="115"/>
      <c r="X116" s="116" t="str">
        <f t="shared" si="16"/>
        <v/>
      </c>
      <c r="Y116" s="116" t="str">
        <f t="shared" si="22"/>
        <v>0</v>
      </c>
      <c r="Z116" s="116" t="str">
        <f t="shared" si="17"/>
        <v/>
      </c>
      <c r="AA116" s="116">
        <f>IFERROR(VLOOKUP(T116,Lista!A$4:D$35,3,FALSE),1)</f>
        <v>1</v>
      </c>
      <c r="AB116" s="116">
        <f>IFERROR(VLOOKUP(T116,Lista!A$4:E$35,5,FALSE),1)</f>
        <v>1</v>
      </c>
      <c r="AC116" s="117" t="str">
        <f t="shared" si="23"/>
        <v/>
      </c>
      <c r="AD116" s="117">
        <f t="shared" si="24"/>
        <v>0</v>
      </c>
      <c r="AE116" s="117">
        <f t="shared" si="25"/>
        <v>0</v>
      </c>
      <c r="AF116" s="36"/>
      <c r="AG116" s="95" t="s">
        <v>174</v>
      </c>
      <c r="AH116" s="36"/>
    </row>
    <row r="117" spans="1:34" x14ac:dyDescent="0.25">
      <c r="A117" s="130">
        <v>115</v>
      </c>
      <c r="B117" s="111"/>
      <c r="C117" s="115"/>
      <c r="D117" s="115"/>
      <c r="E117" s="115"/>
      <c r="F117" s="115"/>
      <c r="G117" s="115"/>
      <c r="H117" s="116" t="str">
        <f t="shared" si="26"/>
        <v/>
      </c>
      <c r="I117" s="116" t="str">
        <f t="shared" si="18"/>
        <v>0</v>
      </c>
      <c r="J117" s="116" t="str">
        <f t="shared" si="27"/>
        <v/>
      </c>
      <c r="K117" s="116">
        <f>IFERROR(VLOOKUP(D117,Lista!A$4:D$35,3,FALSE),1)</f>
        <v>1</v>
      </c>
      <c r="L117" s="116">
        <f>IFERROR(VLOOKUP(D117,Lista!A$4:E$35,5,FALSE),1)</f>
        <v>1</v>
      </c>
      <c r="M117" s="131" t="str">
        <f t="shared" si="19"/>
        <v/>
      </c>
      <c r="N117" s="131">
        <f t="shared" si="20"/>
        <v>0</v>
      </c>
      <c r="O117" s="131">
        <f t="shared" si="21"/>
        <v>0</v>
      </c>
      <c r="P117" s="123"/>
      <c r="Q117" s="95" t="s">
        <v>174</v>
      </c>
      <c r="R117" s="86"/>
      <c r="S117" s="115"/>
      <c r="T117" s="115"/>
      <c r="U117" s="115"/>
      <c r="V117" s="115"/>
      <c r="W117" s="115"/>
      <c r="X117" s="116" t="str">
        <f t="shared" si="16"/>
        <v/>
      </c>
      <c r="Y117" s="116" t="str">
        <f t="shared" si="22"/>
        <v>0</v>
      </c>
      <c r="Z117" s="116" t="str">
        <f t="shared" si="17"/>
        <v/>
      </c>
      <c r="AA117" s="116">
        <f>IFERROR(VLOOKUP(T117,Lista!A$4:D$35,3,FALSE),1)</f>
        <v>1</v>
      </c>
      <c r="AB117" s="116">
        <f>IFERROR(VLOOKUP(T117,Lista!A$4:E$35,5,FALSE),1)</f>
        <v>1</v>
      </c>
      <c r="AC117" s="117" t="str">
        <f t="shared" si="23"/>
        <v/>
      </c>
      <c r="AD117" s="117">
        <f t="shared" si="24"/>
        <v>0</v>
      </c>
      <c r="AE117" s="117">
        <f t="shared" si="25"/>
        <v>0</v>
      </c>
      <c r="AF117" s="36"/>
      <c r="AG117" s="95" t="s">
        <v>174</v>
      </c>
      <c r="AH117" s="36"/>
    </row>
    <row r="118" spans="1:34" x14ac:dyDescent="0.25">
      <c r="A118" s="130">
        <v>116</v>
      </c>
      <c r="B118" s="111"/>
      <c r="C118" s="115"/>
      <c r="D118" s="115"/>
      <c r="E118" s="115"/>
      <c r="F118" s="115"/>
      <c r="G118" s="115"/>
      <c r="H118" s="116" t="str">
        <f t="shared" si="26"/>
        <v/>
      </c>
      <c r="I118" s="116" t="str">
        <f t="shared" si="18"/>
        <v>0</v>
      </c>
      <c r="J118" s="116" t="str">
        <f t="shared" si="27"/>
        <v/>
      </c>
      <c r="K118" s="116">
        <f>IFERROR(VLOOKUP(D118,Lista!A$4:D$35,3,FALSE),1)</f>
        <v>1</v>
      </c>
      <c r="L118" s="116">
        <f>IFERROR(VLOOKUP(D118,Lista!A$4:E$35,5,FALSE),1)</f>
        <v>1</v>
      </c>
      <c r="M118" s="131" t="str">
        <f t="shared" si="19"/>
        <v/>
      </c>
      <c r="N118" s="131">
        <f t="shared" si="20"/>
        <v>0</v>
      </c>
      <c r="O118" s="131">
        <f t="shared" si="21"/>
        <v>0</v>
      </c>
      <c r="P118" s="123"/>
      <c r="Q118" s="95" t="s">
        <v>174</v>
      </c>
      <c r="R118" s="86"/>
      <c r="S118" s="115"/>
      <c r="T118" s="115"/>
      <c r="U118" s="115"/>
      <c r="V118" s="115"/>
      <c r="W118" s="115"/>
      <c r="X118" s="116" t="str">
        <f t="shared" si="16"/>
        <v/>
      </c>
      <c r="Y118" s="116" t="str">
        <f t="shared" si="22"/>
        <v>0</v>
      </c>
      <c r="Z118" s="116" t="str">
        <f t="shared" si="17"/>
        <v/>
      </c>
      <c r="AA118" s="116">
        <f>IFERROR(VLOOKUP(T118,Lista!A$4:D$35,3,FALSE),1)</f>
        <v>1</v>
      </c>
      <c r="AB118" s="116">
        <f>IFERROR(VLOOKUP(T118,Lista!A$4:E$35,5,FALSE),1)</f>
        <v>1</v>
      </c>
      <c r="AC118" s="117" t="str">
        <f t="shared" si="23"/>
        <v/>
      </c>
      <c r="AD118" s="117">
        <f t="shared" si="24"/>
        <v>0</v>
      </c>
      <c r="AE118" s="117">
        <f t="shared" si="25"/>
        <v>0</v>
      </c>
      <c r="AF118" s="36"/>
      <c r="AG118" s="95" t="s">
        <v>174</v>
      </c>
      <c r="AH118" s="36"/>
    </row>
    <row r="119" spans="1:34" x14ac:dyDescent="0.25">
      <c r="A119" s="130">
        <v>117</v>
      </c>
      <c r="B119" s="111"/>
      <c r="C119" s="115"/>
      <c r="D119" s="115"/>
      <c r="E119" s="115"/>
      <c r="F119" s="115"/>
      <c r="G119" s="115"/>
      <c r="H119" s="116" t="str">
        <f t="shared" si="26"/>
        <v/>
      </c>
      <c r="I119" s="116" t="str">
        <f t="shared" si="18"/>
        <v>0</v>
      </c>
      <c r="J119" s="116" t="str">
        <f t="shared" si="27"/>
        <v/>
      </c>
      <c r="K119" s="116">
        <f>IFERROR(VLOOKUP(D119,Lista!A$4:D$35,3,FALSE),1)</f>
        <v>1</v>
      </c>
      <c r="L119" s="116">
        <f>IFERROR(VLOOKUP(D119,Lista!A$4:E$35,5,FALSE),1)</f>
        <v>1</v>
      </c>
      <c r="M119" s="131" t="str">
        <f t="shared" si="19"/>
        <v/>
      </c>
      <c r="N119" s="131">
        <f t="shared" si="20"/>
        <v>0</v>
      </c>
      <c r="O119" s="131">
        <f t="shared" si="21"/>
        <v>0</v>
      </c>
      <c r="P119" s="123"/>
      <c r="Q119" s="95" t="s">
        <v>174</v>
      </c>
      <c r="R119" s="86"/>
      <c r="S119" s="115"/>
      <c r="T119" s="115"/>
      <c r="U119" s="115"/>
      <c r="V119" s="115"/>
      <c r="W119" s="115"/>
      <c r="X119" s="116" t="str">
        <f t="shared" si="16"/>
        <v/>
      </c>
      <c r="Y119" s="116" t="str">
        <f t="shared" si="22"/>
        <v>0</v>
      </c>
      <c r="Z119" s="116" t="str">
        <f t="shared" si="17"/>
        <v/>
      </c>
      <c r="AA119" s="116">
        <f>IFERROR(VLOOKUP(T119,Lista!A$4:D$35,3,FALSE),1)</f>
        <v>1</v>
      </c>
      <c r="AB119" s="116">
        <f>IFERROR(VLOOKUP(T119,Lista!A$4:E$35,5,FALSE),1)</f>
        <v>1</v>
      </c>
      <c r="AC119" s="117" t="str">
        <f t="shared" si="23"/>
        <v/>
      </c>
      <c r="AD119" s="117">
        <f t="shared" si="24"/>
        <v>0</v>
      </c>
      <c r="AE119" s="117">
        <f t="shared" si="25"/>
        <v>0</v>
      </c>
      <c r="AF119" s="36"/>
      <c r="AG119" s="95" t="s">
        <v>174</v>
      </c>
      <c r="AH119" s="36"/>
    </row>
    <row r="120" spans="1:34" x14ac:dyDescent="0.25">
      <c r="A120" s="130">
        <v>118</v>
      </c>
      <c r="B120" s="111"/>
      <c r="C120" s="115"/>
      <c r="D120" s="115"/>
      <c r="E120" s="115"/>
      <c r="F120" s="115"/>
      <c r="G120" s="115"/>
      <c r="H120" s="116" t="str">
        <f t="shared" si="26"/>
        <v/>
      </c>
      <c r="I120" s="116" t="str">
        <f t="shared" si="18"/>
        <v>0</v>
      </c>
      <c r="J120" s="116" t="str">
        <f t="shared" si="27"/>
        <v/>
      </c>
      <c r="K120" s="116">
        <f>IFERROR(VLOOKUP(D120,Lista!A$4:D$35,3,FALSE),1)</f>
        <v>1</v>
      </c>
      <c r="L120" s="116">
        <f>IFERROR(VLOOKUP(D120,Lista!A$4:E$35,5,FALSE),1)</f>
        <v>1</v>
      </c>
      <c r="M120" s="131" t="str">
        <f t="shared" si="19"/>
        <v/>
      </c>
      <c r="N120" s="131">
        <f t="shared" si="20"/>
        <v>0</v>
      </c>
      <c r="O120" s="131">
        <f t="shared" si="21"/>
        <v>0</v>
      </c>
      <c r="P120" s="123"/>
      <c r="Q120" s="95" t="s">
        <v>174</v>
      </c>
      <c r="R120" s="86"/>
      <c r="S120" s="115"/>
      <c r="T120" s="115"/>
      <c r="U120" s="115"/>
      <c r="V120" s="115"/>
      <c r="W120" s="115"/>
      <c r="X120" s="116" t="str">
        <f t="shared" si="16"/>
        <v/>
      </c>
      <c r="Y120" s="116" t="str">
        <f t="shared" si="22"/>
        <v>0</v>
      </c>
      <c r="Z120" s="116" t="str">
        <f t="shared" si="17"/>
        <v/>
      </c>
      <c r="AA120" s="116">
        <f>IFERROR(VLOOKUP(T120,Lista!A$4:D$35,3,FALSE),1)</f>
        <v>1</v>
      </c>
      <c r="AB120" s="116">
        <f>IFERROR(VLOOKUP(T120,Lista!A$4:E$35,5,FALSE),1)</f>
        <v>1</v>
      </c>
      <c r="AC120" s="117" t="str">
        <f t="shared" si="23"/>
        <v/>
      </c>
      <c r="AD120" s="117">
        <f t="shared" si="24"/>
        <v>0</v>
      </c>
      <c r="AE120" s="117">
        <f t="shared" si="25"/>
        <v>0</v>
      </c>
      <c r="AF120" s="36"/>
      <c r="AG120" s="95" t="s">
        <v>174</v>
      </c>
      <c r="AH120" s="36"/>
    </row>
    <row r="121" spans="1:34" x14ac:dyDescent="0.25">
      <c r="A121" s="130">
        <v>119</v>
      </c>
      <c r="B121" s="111"/>
      <c r="C121" s="115"/>
      <c r="D121" s="115"/>
      <c r="E121" s="115"/>
      <c r="F121" s="115"/>
      <c r="G121" s="115"/>
      <c r="H121" s="116" t="str">
        <f t="shared" si="26"/>
        <v/>
      </c>
      <c r="I121" s="116" t="str">
        <f t="shared" si="18"/>
        <v>0</v>
      </c>
      <c r="J121" s="116" t="str">
        <f t="shared" si="27"/>
        <v/>
      </c>
      <c r="K121" s="116">
        <f>IFERROR(VLOOKUP(D121,Lista!A$4:D$35,3,FALSE),1)</f>
        <v>1</v>
      </c>
      <c r="L121" s="116">
        <f>IFERROR(VLOOKUP(D121,Lista!A$4:E$35,5,FALSE),1)</f>
        <v>1</v>
      </c>
      <c r="M121" s="131" t="str">
        <f t="shared" si="19"/>
        <v/>
      </c>
      <c r="N121" s="131">
        <f t="shared" si="20"/>
        <v>0</v>
      </c>
      <c r="O121" s="131">
        <f t="shared" si="21"/>
        <v>0</v>
      </c>
      <c r="P121" s="123"/>
      <c r="Q121" s="95" t="s">
        <v>174</v>
      </c>
      <c r="R121" s="86"/>
      <c r="S121" s="115"/>
      <c r="T121" s="115"/>
      <c r="U121" s="115"/>
      <c r="V121" s="115"/>
      <c r="W121" s="115"/>
      <c r="X121" s="116" t="str">
        <f t="shared" si="16"/>
        <v/>
      </c>
      <c r="Y121" s="116" t="str">
        <f t="shared" si="22"/>
        <v>0</v>
      </c>
      <c r="Z121" s="116" t="str">
        <f t="shared" si="17"/>
        <v/>
      </c>
      <c r="AA121" s="116">
        <f>IFERROR(VLOOKUP(T121,Lista!A$4:D$35,3,FALSE),1)</f>
        <v>1</v>
      </c>
      <c r="AB121" s="116">
        <f>IFERROR(VLOOKUP(T121,Lista!A$4:E$35,5,FALSE),1)</f>
        <v>1</v>
      </c>
      <c r="AC121" s="117" t="str">
        <f t="shared" si="23"/>
        <v/>
      </c>
      <c r="AD121" s="117">
        <f t="shared" si="24"/>
        <v>0</v>
      </c>
      <c r="AE121" s="117">
        <f t="shared" si="25"/>
        <v>0</v>
      </c>
      <c r="AF121" s="36"/>
      <c r="AG121" s="95" t="s">
        <v>174</v>
      </c>
      <c r="AH121" s="36"/>
    </row>
    <row r="122" spans="1:34" x14ac:dyDescent="0.25">
      <c r="A122" s="130">
        <v>120</v>
      </c>
      <c r="B122" s="111"/>
      <c r="C122" s="115"/>
      <c r="D122" s="115"/>
      <c r="E122" s="115"/>
      <c r="F122" s="115"/>
      <c r="G122" s="115"/>
      <c r="H122" s="116" t="str">
        <f t="shared" si="26"/>
        <v/>
      </c>
      <c r="I122" s="116" t="str">
        <f t="shared" si="18"/>
        <v>0</v>
      </c>
      <c r="J122" s="116" t="str">
        <f t="shared" si="27"/>
        <v/>
      </c>
      <c r="K122" s="116">
        <f>IFERROR(VLOOKUP(D122,Lista!A$4:D$35,3,FALSE),1)</f>
        <v>1</v>
      </c>
      <c r="L122" s="116">
        <f>IFERROR(VLOOKUP(D122,Lista!A$4:E$35,5,FALSE),1)</f>
        <v>1</v>
      </c>
      <c r="M122" s="131" t="str">
        <f t="shared" si="19"/>
        <v/>
      </c>
      <c r="N122" s="131">
        <f t="shared" si="20"/>
        <v>0</v>
      </c>
      <c r="O122" s="131">
        <f t="shared" si="21"/>
        <v>0</v>
      </c>
      <c r="P122" s="123"/>
      <c r="Q122" s="95" t="s">
        <v>174</v>
      </c>
      <c r="R122" s="86"/>
      <c r="S122" s="115"/>
      <c r="T122" s="115"/>
      <c r="U122" s="115"/>
      <c r="V122" s="115"/>
      <c r="W122" s="115"/>
      <c r="X122" s="116" t="str">
        <f t="shared" si="16"/>
        <v/>
      </c>
      <c r="Y122" s="116" t="str">
        <f t="shared" si="22"/>
        <v>0</v>
      </c>
      <c r="Z122" s="116" t="str">
        <f t="shared" si="17"/>
        <v/>
      </c>
      <c r="AA122" s="116">
        <f>IFERROR(VLOOKUP(T122,Lista!A$4:D$35,3,FALSE),1)</f>
        <v>1</v>
      </c>
      <c r="AB122" s="116">
        <f>IFERROR(VLOOKUP(T122,Lista!A$4:E$35,5,FALSE),1)</f>
        <v>1</v>
      </c>
      <c r="AC122" s="117" t="str">
        <f t="shared" si="23"/>
        <v/>
      </c>
      <c r="AD122" s="117">
        <f t="shared" si="24"/>
        <v>0</v>
      </c>
      <c r="AE122" s="117">
        <f t="shared" si="25"/>
        <v>0</v>
      </c>
      <c r="AF122" s="36"/>
      <c r="AG122" s="95" t="s">
        <v>174</v>
      </c>
      <c r="AH122" s="36"/>
    </row>
    <row r="123" spans="1:34" x14ac:dyDescent="0.25">
      <c r="A123" s="130">
        <v>121</v>
      </c>
      <c r="B123" s="111"/>
      <c r="C123" s="115"/>
      <c r="D123" s="115"/>
      <c r="E123" s="115"/>
      <c r="F123" s="115"/>
      <c r="G123" s="115"/>
      <c r="H123" s="116" t="str">
        <f t="shared" si="26"/>
        <v/>
      </c>
      <c r="I123" s="116" t="str">
        <f t="shared" si="18"/>
        <v>0</v>
      </c>
      <c r="J123" s="116" t="str">
        <f t="shared" si="27"/>
        <v/>
      </c>
      <c r="K123" s="116">
        <f>IFERROR(VLOOKUP(D123,Lista!A$4:D$35,3,FALSE),1)</f>
        <v>1</v>
      </c>
      <c r="L123" s="116">
        <f>IFERROR(VLOOKUP(D123,Lista!A$4:E$35,5,FALSE),1)</f>
        <v>1</v>
      </c>
      <c r="M123" s="131" t="str">
        <f t="shared" si="19"/>
        <v/>
      </c>
      <c r="N123" s="131">
        <f t="shared" si="20"/>
        <v>0</v>
      </c>
      <c r="O123" s="131">
        <f t="shared" si="21"/>
        <v>0</v>
      </c>
      <c r="P123" s="123"/>
      <c r="Q123" s="95" t="s">
        <v>174</v>
      </c>
      <c r="R123" s="86"/>
      <c r="S123" s="115"/>
      <c r="T123" s="115"/>
      <c r="U123" s="115"/>
      <c r="V123" s="115"/>
      <c r="W123" s="115"/>
      <c r="X123" s="116" t="str">
        <f t="shared" si="16"/>
        <v/>
      </c>
      <c r="Y123" s="116" t="str">
        <f t="shared" si="22"/>
        <v>0</v>
      </c>
      <c r="Z123" s="116" t="str">
        <f t="shared" si="17"/>
        <v/>
      </c>
      <c r="AA123" s="116">
        <f>IFERROR(VLOOKUP(T123,Lista!A$4:D$35,3,FALSE),1)</f>
        <v>1</v>
      </c>
      <c r="AB123" s="116">
        <f>IFERROR(VLOOKUP(T123,Lista!A$4:E$35,5,FALSE),1)</f>
        <v>1</v>
      </c>
      <c r="AC123" s="117" t="str">
        <f t="shared" si="23"/>
        <v/>
      </c>
      <c r="AD123" s="117">
        <f t="shared" si="24"/>
        <v>0</v>
      </c>
      <c r="AE123" s="117">
        <f t="shared" si="25"/>
        <v>0</v>
      </c>
      <c r="AF123" s="36"/>
      <c r="AG123" s="95" t="s">
        <v>174</v>
      </c>
      <c r="AH123" s="36"/>
    </row>
    <row r="124" spans="1:34" x14ac:dyDescent="0.25">
      <c r="A124" s="130">
        <v>122</v>
      </c>
      <c r="B124" s="111"/>
      <c r="C124" s="115"/>
      <c r="D124" s="115"/>
      <c r="E124" s="115"/>
      <c r="F124" s="115"/>
      <c r="G124" s="115"/>
      <c r="H124" s="116" t="str">
        <f t="shared" si="26"/>
        <v/>
      </c>
      <c r="I124" s="116" t="str">
        <f t="shared" si="18"/>
        <v>0</v>
      </c>
      <c r="J124" s="116" t="str">
        <f t="shared" si="27"/>
        <v/>
      </c>
      <c r="K124" s="116">
        <f>IFERROR(VLOOKUP(D124,Lista!A$4:D$35,3,FALSE),1)</f>
        <v>1</v>
      </c>
      <c r="L124" s="116">
        <f>IFERROR(VLOOKUP(D124,Lista!A$4:E$35,5,FALSE),1)</f>
        <v>1</v>
      </c>
      <c r="M124" s="131" t="str">
        <f t="shared" si="19"/>
        <v/>
      </c>
      <c r="N124" s="131">
        <f t="shared" si="20"/>
        <v>0</v>
      </c>
      <c r="O124" s="131">
        <f t="shared" si="21"/>
        <v>0</v>
      </c>
      <c r="P124" s="123"/>
      <c r="Q124" s="95" t="s">
        <v>174</v>
      </c>
      <c r="R124" s="86"/>
      <c r="S124" s="115"/>
      <c r="T124" s="115"/>
      <c r="U124" s="115"/>
      <c r="V124" s="115"/>
      <c r="W124" s="115"/>
      <c r="X124" s="116" t="str">
        <f t="shared" si="16"/>
        <v/>
      </c>
      <c r="Y124" s="116" t="str">
        <f t="shared" si="22"/>
        <v>0</v>
      </c>
      <c r="Z124" s="116" t="str">
        <f t="shared" si="17"/>
        <v/>
      </c>
      <c r="AA124" s="116">
        <f>IFERROR(VLOOKUP(T124,Lista!A$4:D$35,3,FALSE),1)</f>
        <v>1</v>
      </c>
      <c r="AB124" s="116">
        <f>IFERROR(VLOOKUP(T124,Lista!A$4:E$35,5,FALSE),1)</f>
        <v>1</v>
      </c>
      <c r="AC124" s="117" t="str">
        <f t="shared" si="23"/>
        <v/>
      </c>
      <c r="AD124" s="117">
        <f t="shared" si="24"/>
        <v>0</v>
      </c>
      <c r="AE124" s="117">
        <f t="shared" si="25"/>
        <v>0</v>
      </c>
      <c r="AF124" s="36"/>
      <c r="AG124" s="95" t="s">
        <v>174</v>
      </c>
      <c r="AH124" s="36"/>
    </row>
    <row r="125" spans="1:34" x14ac:dyDescent="0.25">
      <c r="A125" s="130">
        <v>123</v>
      </c>
      <c r="B125" s="111"/>
      <c r="C125" s="115"/>
      <c r="D125" s="115"/>
      <c r="E125" s="115"/>
      <c r="F125" s="115"/>
      <c r="G125" s="115"/>
      <c r="H125" s="116" t="str">
        <f t="shared" si="26"/>
        <v/>
      </c>
      <c r="I125" s="116" t="str">
        <f t="shared" si="18"/>
        <v>0</v>
      </c>
      <c r="J125" s="116" t="str">
        <f t="shared" si="27"/>
        <v/>
      </c>
      <c r="K125" s="116">
        <f>IFERROR(VLOOKUP(D125,Lista!A$4:D$35,3,FALSE),1)</f>
        <v>1</v>
      </c>
      <c r="L125" s="116">
        <f>IFERROR(VLOOKUP(D125,Lista!A$4:E$35,5,FALSE),1)</f>
        <v>1</v>
      </c>
      <c r="M125" s="131" t="str">
        <f t="shared" si="19"/>
        <v/>
      </c>
      <c r="N125" s="131">
        <f t="shared" si="20"/>
        <v>0</v>
      </c>
      <c r="O125" s="131">
        <f t="shared" si="21"/>
        <v>0</v>
      </c>
      <c r="P125" s="123"/>
      <c r="Q125" s="95" t="s">
        <v>174</v>
      </c>
      <c r="R125" s="86"/>
      <c r="S125" s="115"/>
      <c r="T125" s="115"/>
      <c r="U125" s="115"/>
      <c r="V125" s="115"/>
      <c r="W125" s="115"/>
      <c r="X125" s="116" t="str">
        <f t="shared" si="16"/>
        <v/>
      </c>
      <c r="Y125" s="116" t="str">
        <f t="shared" si="22"/>
        <v>0</v>
      </c>
      <c r="Z125" s="116" t="str">
        <f t="shared" si="17"/>
        <v/>
      </c>
      <c r="AA125" s="116">
        <f>IFERROR(VLOOKUP(T125,Lista!A$4:D$35,3,FALSE),1)</f>
        <v>1</v>
      </c>
      <c r="AB125" s="116">
        <f>IFERROR(VLOOKUP(T125,Lista!A$4:E$35,5,FALSE),1)</f>
        <v>1</v>
      </c>
      <c r="AC125" s="117" t="str">
        <f t="shared" si="23"/>
        <v/>
      </c>
      <c r="AD125" s="117">
        <f t="shared" si="24"/>
        <v>0</v>
      </c>
      <c r="AE125" s="117">
        <f t="shared" si="25"/>
        <v>0</v>
      </c>
      <c r="AF125" s="36"/>
      <c r="AG125" s="95" t="s">
        <v>174</v>
      </c>
      <c r="AH125" s="36"/>
    </row>
    <row r="126" spans="1:34" x14ac:dyDescent="0.25">
      <c r="A126" s="130">
        <v>124</v>
      </c>
      <c r="B126" s="111"/>
      <c r="C126" s="115"/>
      <c r="D126" s="115"/>
      <c r="E126" s="115"/>
      <c r="F126" s="115"/>
      <c r="G126" s="115"/>
      <c r="H126" s="116" t="str">
        <f t="shared" si="26"/>
        <v/>
      </c>
      <c r="I126" s="116" t="str">
        <f t="shared" si="18"/>
        <v>0</v>
      </c>
      <c r="J126" s="116" t="str">
        <f t="shared" si="27"/>
        <v/>
      </c>
      <c r="K126" s="116">
        <f>IFERROR(VLOOKUP(D126,Lista!A$4:D$35,3,FALSE),1)</f>
        <v>1</v>
      </c>
      <c r="L126" s="116">
        <f>IFERROR(VLOOKUP(D126,Lista!A$4:E$35,5,FALSE),1)</f>
        <v>1</v>
      </c>
      <c r="M126" s="131" t="str">
        <f t="shared" si="19"/>
        <v/>
      </c>
      <c r="N126" s="131">
        <f t="shared" si="20"/>
        <v>0</v>
      </c>
      <c r="O126" s="131">
        <f t="shared" si="21"/>
        <v>0</v>
      </c>
      <c r="P126" s="123"/>
      <c r="Q126" s="95" t="s">
        <v>174</v>
      </c>
      <c r="R126" s="86"/>
      <c r="S126" s="115"/>
      <c r="T126" s="115"/>
      <c r="U126" s="115"/>
      <c r="V126" s="115"/>
      <c r="W126" s="115"/>
      <c r="X126" s="116" t="str">
        <f t="shared" si="16"/>
        <v/>
      </c>
      <c r="Y126" s="116" t="str">
        <f t="shared" si="22"/>
        <v>0</v>
      </c>
      <c r="Z126" s="116" t="str">
        <f t="shared" si="17"/>
        <v/>
      </c>
      <c r="AA126" s="116">
        <f>IFERROR(VLOOKUP(T126,Lista!A$4:D$35,3,FALSE),1)</f>
        <v>1</v>
      </c>
      <c r="AB126" s="116">
        <f>IFERROR(VLOOKUP(T126,Lista!A$4:E$35,5,FALSE),1)</f>
        <v>1</v>
      </c>
      <c r="AC126" s="117" t="str">
        <f t="shared" si="23"/>
        <v/>
      </c>
      <c r="AD126" s="117">
        <f t="shared" si="24"/>
        <v>0</v>
      </c>
      <c r="AE126" s="117">
        <f t="shared" si="25"/>
        <v>0</v>
      </c>
      <c r="AF126" s="36"/>
      <c r="AG126" s="95" t="s">
        <v>174</v>
      </c>
      <c r="AH126" s="36"/>
    </row>
    <row r="127" spans="1:34" x14ac:dyDescent="0.25">
      <c r="A127" s="130">
        <v>125</v>
      </c>
      <c r="B127" s="111"/>
      <c r="C127" s="115"/>
      <c r="D127" s="115"/>
      <c r="E127" s="115"/>
      <c r="F127" s="115"/>
      <c r="G127" s="115"/>
      <c r="H127" s="116" t="str">
        <f t="shared" si="26"/>
        <v/>
      </c>
      <c r="I127" s="116" t="str">
        <f t="shared" si="18"/>
        <v>0</v>
      </c>
      <c r="J127" s="116" t="str">
        <f t="shared" si="27"/>
        <v/>
      </c>
      <c r="K127" s="116">
        <f>IFERROR(VLOOKUP(D127,Lista!A$4:D$35,3,FALSE),1)</f>
        <v>1</v>
      </c>
      <c r="L127" s="116">
        <f>IFERROR(VLOOKUP(D127,Lista!A$4:E$35,5,FALSE),1)</f>
        <v>1</v>
      </c>
      <c r="M127" s="131" t="str">
        <f t="shared" si="19"/>
        <v/>
      </c>
      <c r="N127" s="131">
        <f t="shared" si="20"/>
        <v>0</v>
      </c>
      <c r="O127" s="131">
        <f t="shared" si="21"/>
        <v>0</v>
      </c>
      <c r="P127" s="123"/>
      <c r="Q127" s="95" t="s">
        <v>174</v>
      </c>
      <c r="R127" s="86"/>
      <c r="S127" s="115"/>
      <c r="T127" s="115"/>
      <c r="U127" s="115"/>
      <c r="V127" s="115"/>
      <c r="W127" s="115"/>
      <c r="X127" s="116" t="str">
        <f t="shared" si="16"/>
        <v/>
      </c>
      <c r="Y127" s="116" t="str">
        <f t="shared" si="22"/>
        <v>0</v>
      </c>
      <c r="Z127" s="116" t="str">
        <f t="shared" si="17"/>
        <v/>
      </c>
      <c r="AA127" s="116">
        <f>IFERROR(VLOOKUP(T127,Lista!A$4:D$35,3,FALSE),1)</f>
        <v>1</v>
      </c>
      <c r="AB127" s="116">
        <f>IFERROR(VLOOKUP(T127,Lista!A$4:E$35,5,FALSE),1)</f>
        <v>1</v>
      </c>
      <c r="AC127" s="117" t="str">
        <f t="shared" si="23"/>
        <v/>
      </c>
      <c r="AD127" s="117">
        <f t="shared" si="24"/>
        <v>0</v>
      </c>
      <c r="AE127" s="117">
        <f t="shared" si="25"/>
        <v>0</v>
      </c>
      <c r="AF127" s="36"/>
      <c r="AG127" s="95" t="s">
        <v>174</v>
      </c>
      <c r="AH127" s="36"/>
    </row>
    <row r="128" spans="1:34" x14ac:dyDescent="0.25">
      <c r="A128" s="130">
        <v>126</v>
      </c>
      <c r="B128" s="111"/>
      <c r="C128" s="115"/>
      <c r="D128" s="115"/>
      <c r="E128" s="115"/>
      <c r="F128" s="115"/>
      <c r="G128" s="115"/>
      <c r="H128" s="116" t="str">
        <f t="shared" si="26"/>
        <v/>
      </c>
      <c r="I128" s="116" t="str">
        <f t="shared" si="18"/>
        <v>0</v>
      </c>
      <c r="J128" s="116" t="str">
        <f t="shared" si="27"/>
        <v/>
      </c>
      <c r="K128" s="116">
        <f>IFERROR(VLOOKUP(D128,Lista!A$4:D$35,3,FALSE),1)</f>
        <v>1</v>
      </c>
      <c r="L128" s="116">
        <f>IFERROR(VLOOKUP(D128,Lista!A$4:E$35,5,FALSE),1)</f>
        <v>1</v>
      </c>
      <c r="M128" s="131" t="str">
        <f t="shared" si="19"/>
        <v/>
      </c>
      <c r="N128" s="131">
        <f t="shared" si="20"/>
        <v>0</v>
      </c>
      <c r="O128" s="131">
        <f t="shared" si="21"/>
        <v>0</v>
      </c>
      <c r="P128" s="123"/>
      <c r="Q128" s="95" t="s">
        <v>174</v>
      </c>
      <c r="R128" s="86"/>
      <c r="S128" s="115"/>
      <c r="T128" s="115"/>
      <c r="U128" s="115"/>
      <c r="V128" s="115"/>
      <c r="W128" s="115"/>
      <c r="X128" s="116" t="str">
        <f t="shared" si="16"/>
        <v/>
      </c>
      <c r="Y128" s="116" t="str">
        <f t="shared" si="22"/>
        <v>0</v>
      </c>
      <c r="Z128" s="116" t="str">
        <f t="shared" si="17"/>
        <v/>
      </c>
      <c r="AA128" s="116">
        <f>IFERROR(VLOOKUP(T128,Lista!A$4:D$35,3,FALSE),1)</f>
        <v>1</v>
      </c>
      <c r="AB128" s="116">
        <f>IFERROR(VLOOKUP(T128,Lista!A$4:E$35,5,FALSE),1)</f>
        <v>1</v>
      </c>
      <c r="AC128" s="117" t="str">
        <f t="shared" si="23"/>
        <v/>
      </c>
      <c r="AD128" s="117">
        <f t="shared" si="24"/>
        <v>0</v>
      </c>
      <c r="AE128" s="117">
        <f t="shared" si="25"/>
        <v>0</v>
      </c>
      <c r="AF128" s="36"/>
      <c r="AG128" s="95" t="s">
        <v>174</v>
      </c>
      <c r="AH128" s="36"/>
    </row>
    <row r="129" spans="1:34" x14ac:dyDescent="0.25">
      <c r="A129" s="130">
        <v>127</v>
      </c>
      <c r="B129" s="111"/>
      <c r="C129" s="115"/>
      <c r="D129" s="115"/>
      <c r="E129" s="115"/>
      <c r="F129" s="115"/>
      <c r="G129" s="115"/>
      <c r="H129" s="116" t="str">
        <f t="shared" si="26"/>
        <v/>
      </c>
      <c r="I129" s="116" t="str">
        <f t="shared" si="18"/>
        <v>0</v>
      </c>
      <c r="J129" s="116" t="str">
        <f t="shared" si="27"/>
        <v/>
      </c>
      <c r="K129" s="116">
        <f>IFERROR(VLOOKUP(D129,Lista!A$4:D$35,3,FALSE),1)</f>
        <v>1</v>
      </c>
      <c r="L129" s="116">
        <f>IFERROR(VLOOKUP(D129,Lista!A$4:E$35,5,FALSE),1)</f>
        <v>1</v>
      </c>
      <c r="M129" s="131" t="str">
        <f t="shared" si="19"/>
        <v/>
      </c>
      <c r="N129" s="131">
        <f t="shared" si="20"/>
        <v>0</v>
      </c>
      <c r="O129" s="131">
        <f t="shared" si="21"/>
        <v>0</v>
      </c>
      <c r="P129" s="123"/>
      <c r="Q129" s="95" t="s">
        <v>174</v>
      </c>
      <c r="R129" s="86"/>
      <c r="S129" s="115"/>
      <c r="T129" s="115"/>
      <c r="U129" s="115"/>
      <c r="V129" s="115"/>
      <c r="W129" s="115"/>
      <c r="X129" s="116" t="str">
        <f t="shared" si="16"/>
        <v/>
      </c>
      <c r="Y129" s="116" t="str">
        <f t="shared" si="22"/>
        <v>0</v>
      </c>
      <c r="Z129" s="116" t="str">
        <f t="shared" si="17"/>
        <v/>
      </c>
      <c r="AA129" s="116">
        <f>IFERROR(VLOOKUP(T129,Lista!A$4:D$35,3,FALSE),1)</f>
        <v>1</v>
      </c>
      <c r="AB129" s="116">
        <f>IFERROR(VLOOKUP(T129,Lista!A$4:E$35,5,FALSE),1)</f>
        <v>1</v>
      </c>
      <c r="AC129" s="117" t="str">
        <f t="shared" si="23"/>
        <v/>
      </c>
      <c r="AD129" s="117">
        <f t="shared" si="24"/>
        <v>0</v>
      </c>
      <c r="AE129" s="117">
        <f t="shared" si="25"/>
        <v>0</v>
      </c>
      <c r="AF129" s="36"/>
      <c r="AG129" s="95" t="s">
        <v>174</v>
      </c>
      <c r="AH129" s="36"/>
    </row>
    <row r="130" spans="1:34" x14ac:dyDescent="0.25">
      <c r="A130" s="130">
        <v>128</v>
      </c>
      <c r="B130" s="111"/>
      <c r="C130" s="115"/>
      <c r="D130" s="115"/>
      <c r="E130" s="115"/>
      <c r="F130" s="115"/>
      <c r="G130" s="115"/>
      <c r="H130" s="116" t="str">
        <f t="shared" si="26"/>
        <v/>
      </c>
      <c r="I130" s="116" t="str">
        <f t="shared" si="18"/>
        <v>0</v>
      </c>
      <c r="J130" s="116" t="str">
        <f t="shared" si="27"/>
        <v/>
      </c>
      <c r="K130" s="116">
        <f>IFERROR(VLOOKUP(D130,Lista!A$4:D$35,3,FALSE),1)</f>
        <v>1</v>
      </c>
      <c r="L130" s="116">
        <f>IFERROR(VLOOKUP(D130,Lista!A$4:E$35,5,FALSE),1)</f>
        <v>1</v>
      </c>
      <c r="M130" s="131" t="str">
        <f t="shared" si="19"/>
        <v/>
      </c>
      <c r="N130" s="131">
        <f t="shared" si="20"/>
        <v>0</v>
      </c>
      <c r="O130" s="131">
        <f t="shared" si="21"/>
        <v>0</v>
      </c>
      <c r="P130" s="123"/>
      <c r="Q130" s="95" t="s">
        <v>174</v>
      </c>
      <c r="R130" s="86"/>
      <c r="S130" s="115"/>
      <c r="T130" s="115"/>
      <c r="U130" s="115"/>
      <c r="V130" s="115"/>
      <c r="W130" s="115"/>
      <c r="X130" s="116" t="str">
        <f t="shared" si="16"/>
        <v/>
      </c>
      <c r="Y130" s="116" t="str">
        <f t="shared" si="22"/>
        <v>0</v>
      </c>
      <c r="Z130" s="116" t="str">
        <f t="shared" si="17"/>
        <v/>
      </c>
      <c r="AA130" s="116">
        <f>IFERROR(VLOOKUP(T130,Lista!A$4:D$35,3,FALSE),1)</f>
        <v>1</v>
      </c>
      <c r="AB130" s="116">
        <f>IFERROR(VLOOKUP(T130,Lista!A$4:E$35,5,FALSE),1)</f>
        <v>1</v>
      </c>
      <c r="AC130" s="117" t="str">
        <f t="shared" si="23"/>
        <v/>
      </c>
      <c r="AD130" s="117">
        <f t="shared" si="24"/>
        <v>0</v>
      </c>
      <c r="AE130" s="117">
        <f t="shared" si="25"/>
        <v>0</v>
      </c>
      <c r="AF130" s="36"/>
      <c r="AG130" s="95" t="s">
        <v>174</v>
      </c>
      <c r="AH130" s="36"/>
    </row>
    <row r="131" spans="1:34" x14ac:dyDescent="0.25">
      <c r="A131" s="130">
        <v>129</v>
      </c>
      <c r="B131" s="111"/>
      <c r="C131" s="115"/>
      <c r="D131" s="115"/>
      <c r="E131" s="115"/>
      <c r="F131" s="115"/>
      <c r="G131" s="115"/>
      <c r="H131" s="116" t="str">
        <f t="shared" ref="H131:H162" si="28">CONCATENATE(C131,J131)</f>
        <v/>
      </c>
      <c r="I131" s="116" t="str">
        <f t="shared" si="18"/>
        <v>0</v>
      </c>
      <c r="J131" s="116" t="str">
        <f t="shared" ref="J131:J162" si="29">IF(OR(ISBLANK(E131),ISBLANK(F131)),IF(OR(C131="ALI",C131="AIE"),"L",IF(ISBLANK(C131),"","A")),IF(C131="EE",IF(F131&gt;=3,IF(E131&gt;=5,"H","A"),IF(F131&gt;=2,IF(E131&gt;=16,"H",IF(E131&lt;=4,"L","A")),IF(E131&lt;=15,"L","A"))),IF(OR(C131="SE",C131="CE"),IF(F131&gt;=4,IF(E131&gt;=6,"H","A"),IF(F131&gt;=2,IF(E131&gt;=20,"H",IF(E131&lt;=5,"L","A")),IF(E131&lt;=19,"L","A"))),IF(OR(C131="ALI",C131="AIE"),IF(F131&gt;=6,IF(E131&gt;=20,"H","A"),IF(F131&gt;=2,IF(E131&gt;=51,"H",IF(E131&lt;=19,"L","A")),IF(E131&lt;=50,"L","A")))))))</f>
        <v/>
      </c>
      <c r="K131" s="116">
        <f>IFERROR(VLOOKUP(D131,Lista!A$4:D$35,3,FALSE),1)</f>
        <v>1</v>
      </c>
      <c r="L131" s="116">
        <f>IFERROR(VLOOKUP(D131,Lista!A$4:E$35,5,FALSE),1)</f>
        <v>1</v>
      </c>
      <c r="M131" s="131" t="str">
        <f t="shared" si="19"/>
        <v/>
      </c>
      <c r="N131" s="131">
        <f t="shared" si="20"/>
        <v>0</v>
      </c>
      <c r="O131" s="131">
        <f t="shared" si="21"/>
        <v>0</v>
      </c>
      <c r="P131" s="123"/>
      <c r="Q131" s="95" t="s">
        <v>174</v>
      </c>
      <c r="R131" s="86"/>
      <c r="S131" s="115"/>
      <c r="T131" s="115"/>
      <c r="U131" s="115"/>
      <c r="V131" s="115"/>
      <c r="W131" s="115"/>
      <c r="X131" s="116" t="str">
        <f t="shared" ref="X131:X194" si="30">CONCATENATE(S131,Z131)</f>
        <v/>
      </c>
      <c r="Y131" s="116" t="str">
        <f t="shared" si="22"/>
        <v>0</v>
      </c>
      <c r="Z131" s="116" t="str">
        <f t="shared" ref="Z131:Z194" si="31">IF(OR(ISBLANK(U131),ISBLANK(V131)),IF(OR(S131="ALI",S131="AIE"),"L",IF(ISBLANK(S131),"","A")),IF(S131="EE",IF(V131&gt;=3,IF(U131&gt;=5,"H","A"),IF(V131&gt;=2,IF(U131&gt;=16,"H",IF(U131&lt;=4,"L","A")),IF(U131&lt;=15,"L","A"))),IF(OR(S131="SE",S131="CE"),IF(V131&gt;=4,IF(U131&gt;=6,"H","A"),IF(V131&gt;=2,IF(U131&gt;=20,"H",IF(U131&lt;=5,"L","A")),IF(U131&lt;=19,"L","A"))),IF(OR(S131="ALI",S131="AIE"),IF(V131&gt;=6,IF(U131&gt;=20,"H","A"),IF(V131&gt;=2,IF(U131&gt;=51,"H",IF(U131&lt;=19,"L","A")),IF(U131&lt;=50,"L","A")))))))</f>
        <v/>
      </c>
      <c r="AA131" s="116">
        <f>IFERROR(VLOOKUP(T131,Lista!A$4:D$35,3,FALSE),1)</f>
        <v>1</v>
      </c>
      <c r="AB131" s="116">
        <f>IFERROR(VLOOKUP(T131,Lista!A$4:E$35,5,FALSE),1)</f>
        <v>1</v>
      </c>
      <c r="AC131" s="117" t="str">
        <f t="shared" si="23"/>
        <v/>
      </c>
      <c r="AD131" s="117">
        <f t="shared" si="24"/>
        <v>0</v>
      </c>
      <c r="AE131" s="117">
        <f t="shared" si="25"/>
        <v>0</v>
      </c>
      <c r="AF131" s="36"/>
      <c r="AG131" s="95" t="s">
        <v>174</v>
      </c>
      <c r="AH131" s="36"/>
    </row>
    <row r="132" spans="1:34" x14ac:dyDescent="0.25">
      <c r="A132" s="130">
        <v>130</v>
      </c>
      <c r="B132" s="111"/>
      <c r="C132" s="115"/>
      <c r="D132" s="115"/>
      <c r="E132" s="115"/>
      <c r="F132" s="115"/>
      <c r="G132" s="115"/>
      <c r="H132" s="116" t="str">
        <f t="shared" si="28"/>
        <v/>
      </c>
      <c r="I132" s="116" t="str">
        <f t="shared" ref="I132:I195" si="32">CONCATENATE(C132,D132,J132,O132)</f>
        <v>0</v>
      </c>
      <c r="J132" s="116" t="str">
        <f t="shared" si="29"/>
        <v/>
      </c>
      <c r="K132" s="116">
        <f>IFERROR(VLOOKUP(D132,Lista!A$4:D$35,3,FALSE),1)</f>
        <v>1</v>
      </c>
      <c r="L132" s="116">
        <f>IFERROR(VLOOKUP(D132,Lista!A$4:E$35,5,FALSE),1)</f>
        <v>1</v>
      </c>
      <c r="M132" s="131" t="str">
        <f t="shared" ref="M132:M195" si="33">IF(C132="INM","",IF(J132="L","Baixa",IF(J132="A","Média",IF(J132="","","Alta"))))</f>
        <v/>
      </c>
      <c r="N132" s="131">
        <f t="shared" ref="N132:N195" si="34">IF(C132="INM",K132*G132,IF(C132="ALI",IF(J132="L",7,IF(J132="A",10,15)),IF(C132="AIE",IF(J132="L",5,IF(J132="A",7,10)),IF(C132="SE",IF(J132="L",4,IF(J132="A",5,7)),IF(OR(C132="EE",C132="CE"),IF(J132="L",3,IF(J132="A",4,6)),0)))))</f>
        <v>0</v>
      </c>
      <c r="O132" s="131">
        <f t="shared" ref="O132:O195" si="35">IF(C132="INM",N132,N132*K132)</f>
        <v>0</v>
      </c>
      <c r="P132" s="123"/>
      <c r="Q132" s="95" t="s">
        <v>174</v>
      </c>
      <c r="R132" s="86"/>
      <c r="S132" s="115"/>
      <c r="T132" s="115"/>
      <c r="U132" s="115"/>
      <c r="V132" s="115"/>
      <c r="W132" s="115"/>
      <c r="X132" s="116" t="str">
        <f t="shared" si="30"/>
        <v/>
      </c>
      <c r="Y132" s="116" t="str">
        <f t="shared" ref="Y132:Y195" si="36">CONCATENATE(S132,T132,Z132,AE132)</f>
        <v>0</v>
      </c>
      <c r="Z132" s="116" t="str">
        <f t="shared" si="31"/>
        <v/>
      </c>
      <c r="AA132" s="116">
        <f>IFERROR(VLOOKUP(T132,Lista!A$4:D$35,3,FALSE),1)</f>
        <v>1</v>
      </c>
      <c r="AB132" s="116">
        <f>IFERROR(VLOOKUP(T132,Lista!A$4:E$35,5,FALSE),1)</f>
        <v>1</v>
      </c>
      <c r="AC132" s="117" t="str">
        <f t="shared" ref="AC132:AC195" si="37">IF(S132="INM","",IF(Z132="L","Baixa",IF(Z132="A","Média",IF(Z132="","","Alta"))))</f>
        <v/>
      </c>
      <c r="AD132" s="117">
        <f t="shared" ref="AD132:AD195" si="38">IF(OR(ISBLANK(R132),R132="NOK"),0,IF(S132="INM",AA132*W132,IF(S132="ALI",IF(Z132="L",7,IF(Z132="A",10,15)),IF(S132="AIE",IF(Z132="L",5,IF(Z132="A",7,10)),IF(S132="SE",IF(Z132="L",4,IF(Z132="A",5,7)),IF(OR(S132="EE",S132="CE"),IF(Z132="L",3,IF(Z132="A",4,6))))))))</f>
        <v>0</v>
      </c>
      <c r="AE132" s="117">
        <f t="shared" ref="AE132:AE195" si="39">IF(R132="NOK",0,IF(S132="INM",(1*AA132)*W132,AD132*AA132))</f>
        <v>0</v>
      </c>
      <c r="AF132" s="36"/>
      <c r="AG132" s="95" t="s">
        <v>174</v>
      </c>
      <c r="AH132" s="36"/>
    </row>
    <row r="133" spans="1:34" x14ac:dyDescent="0.25">
      <c r="A133" s="130">
        <v>131</v>
      </c>
      <c r="B133" s="111"/>
      <c r="C133" s="115"/>
      <c r="D133" s="115"/>
      <c r="E133" s="115"/>
      <c r="F133" s="115"/>
      <c r="G133" s="115"/>
      <c r="H133" s="116" t="str">
        <f t="shared" si="28"/>
        <v/>
      </c>
      <c r="I133" s="116" t="str">
        <f t="shared" si="32"/>
        <v>0</v>
      </c>
      <c r="J133" s="116" t="str">
        <f t="shared" si="29"/>
        <v/>
      </c>
      <c r="K133" s="116">
        <f>IFERROR(VLOOKUP(D133,Lista!A$4:D$35,3,FALSE),1)</f>
        <v>1</v>
      </c>
      <c r="L133" s="116">
        <f>IFERROR(VLOOKUP(D133,Lista!A$4:E$35,5,FALSE),1)</f>
        <v>1</v>
      </c>
      <c r="M133" s="131" t="str">
        <f t="shared" si="33"/>
        <v/>
      </c>
      <c r="N133" s="131">
        <f t="shared" si="34"/>
        <v>0</v>
      </c>
      <c r="O133" s="131">
        <f t="shared" si="35"/>
        <v>0</v>
      </c>
      <c r="P133" s="123"/>
      <c r="Q133" s="95" t="s">
        <v>174</v>
      </c>
      <c r="R133" s="86"/>
      <c r="S133" s="115"/>
      <c r="T133" s="115"/>
      <c r="U133" s="115"/>
      <c r="V133" s="115"/>
      <c r="W133" s="115"/>
      <c r="X133" s="116" t="str">
        <f t="shared" si="30"/>
        <v/>
      </c>
      <c r="Y133" s="116" t="str">
        <f t="shared" si="36"/>
        <v>0</v>
      </c>
      <c r="Z133" s="116" t="str">
        <f t="shared" si="31"/>
        <v/>
      </c>
      <c r="AA133" s="116">
        <f>IFERROR(VLOOKUP(T133,Lista!A$4:D$35,3,FALSE),1)</f>
        <v>1</v>
      </c>
      <c r="AB133" s="116">
        <f>IFERROR(VLOOKUP(T133,Lista!A$4:E$35,5,FALSE),1)</f>
        <v>1</v>
      </c>
      <c r="AC133" s="117" t="str">
        <f t="shared" si="37"/>
        <v/>
      </c>
      <c r="AD133" s="117">
        <f t="shared" si="38"/>
        <v>0</v>
      </c>
      <c r="AE133" s="117">
        <f t="shared" si="39"/>
        <v>0</v>
      </c>
      <c r="AF133" s="36"/>
      <c r="AG133" s="95" t="s">
        <v>174</v>
      </c>
      <c r="AH133" s="36"/>
    </row>
    <row r="134" spans="1:34" x14ac:dyDescent="0.25">
      <c r="A134" s="130">
        <v>132</v>
      </c>
      <c r="B134" s="111"/>
      <c r="C134" s="115"/>
      <c r="D134" s="115"/>
      <c r="E134" s="115"/>
      <c r="F134" s="115"/>
      <c r="G134" s="115"/>
      <c r="H134" s="116" t="str">
        <f t="shared" si="28"/>
        <v/>
      </c>
      <c r="I134" s="116" t="str">
        <f t="shared" si="32"/>
        <v>0</v>
      </c>
      <c r="J134" s="116" t="str">
        <f t="shared" si="29"/>
        <v/>
      </c>
      <c r="K134" s="116">
        <f>IFERROR(VLOOKUP(D134,Lista!A$4:D$35,3,FALSE),1)</f>
        <v>1</v>
      </c>
      <c r="L134" s="116">
        <f>IFERROR(VLOOKUP(D134,Lista!A$4:E$35,5,FALSE),1)</f>
        <v>1</v>
      </c>
      <c r="M134" s="131" t="str">
        <f t="shared" si="33"/>
        <v/>
      </c>
      <c r="N134" s="131">
        <f t="shared" si="34"/>
        <v>0</v>
      </c>
      <c r="O134" s="131">
        <f t="shared" si="35"/>
        <v>0</v>
      </c>
      <c r="P134" s="123"/>
      <c r="Q134" s="95" t="s">
        <v>174</v>
      </c>
      <c r="R134" s="86"/>
      <c r="S134" s="115"/>
      <c r="T134" s="115"/>
      <c r="U134" s="115"/>
      <c r="V134" s="115"/>
      <c r="W134" s="115"/>
      <c r="X134" s="116" t="str">
        <f t="shared" si="30"/>
        <v/>
      </c>
      <c r="Y134" s="116" t="str">
        <f t="shared" si="36"/>
        <v>0</v>
      </c>
      <c r="Z134" s="116" t="str">
        <f t="shared" si="31"/>
        <v/>
      </c>
      <c r="AA134" s="116">
        <f>IFERROR(VLOOKUP(T134,Lista!A$4:D$35,3,FALSE),1)</f>
        <v>1</v>
      </c>
      <c r="AB134" s="116">
        <f>IFERROR(VLOOKUP(T134,Lista!A$4:E$35,5,FALSE),1)</f>
        <v>1</v>
      </c>
      <c r="AC134" s="117" t="str">
        <f t="shared" si="37"/>
        <v/>
      </c>
      <c r="AD134" s="117">
        <f t="shared" si="38"/>
        <v>0</v>
      </c>
      <c r="AE134" s="117">
        <f t="shared" si="39"/>
        <v>0</v>
      </c>
      <c r="AF134" s="36"/>
      <c r="AG134" s="95" t="s">
        <v>174</v>
      </c>
      <c r="AH134" s="36"/>
    </row>
    <row r="135" spans="1:34" x14ac:dyDescent="0.25">
      <c r="A135" s="130">
        <v>133</v>
      </c>
      <c r="B135" s="111"/>
      <c r="C135" s="115"/>
      <c r="D135" s="115"/>
      <c r="E135" s="115"/>
      <c r="F135" s="115"/>
      <c r="G135" s="115"/>
      <c r="H135" s="116" t="str">
        <f t="shared" si="28"/>
        <v/>
      </c>
      <c r="I135" s="116" t="str">
        <f t="shared" si="32"/>
        <v>0</v>
      </c>
      <c r="J135" s="116" t="str">
        <f t="shared" si="29"/>
        <v/>
      </c>
      <c r="K135" s="116">
        <f>IFERROR(VLOOKUP(D135,Lista!A$4:D$35,3,FALSE),1)</f>
        <v>1</v>
      </c>
      <c r="L135" s="116">
        <f>IFERROR(VLOOKUP(D135,Lista!A$4:E$35,5,FALSE),1)</f>
        <v>1</v>
      </c>
      <c r="M135" s="131" t="str">
        <f t="shared" si="33"/>
        <v/>
      </c>
      <c r="N135" s="131">
        <f t="shared" si="34"/>
        <v>0</v>
      </c>
      <c r="O135" s="131">
        <f t="shared" si="35"/>
        <v>0</v>
      </c>
      <c r="P135" s="123"/>
      <c r="Q135" s="95" t="s">
        <v>174</v>
      </c>
      <c r="R135" s="86"/>
      <c r="S135" s="115"/>
      <c r="T135" s="115"/>
      <c r="U135" s="115"/>
      <c r="V135" s="115"/>
      <c r="W135" s="115"/>
      <c r="X135" s="116" t="str">
        <f t="shared" si="30"/>
        <v/>
      </c>
      <c r="Y135" s="116" t="str">
        <f t="shared" si="36"/>
        <v>0</v>
      </c>
      <c r="Z135" s="116" t="str">
        <f t="shared" si="31"/>
        <v/>
      </c>
      <c r="AA135" s="116">
        <f>IFERROR(VLOOKUP(T135,Lista!A$4:D$35,3,FALSE),1)</f>
        <v>1</v>
      </c>
      <c r="AB135" s="116">
        <f>IFERROR(VLOOKUP(T135,Lista!A$4:E$35,5,FALSE),1)</f>
        <v>1</v>
      </c>
      <c r="AC135" s="117" t="str">
        <f t="shared" si="37"/>
        <v/>
      </c>
      <c r="AD135" s="117">
        <f t="shared" si="38"/>
        <v>0</v>
      </c>
      <c r="AE135" s="117">
        <f t="shared" si="39"/>
        <v>0</v>
      </c>
      <c r="AF135" s="36"/>
      <c r="AG135" s="95" t="s">
        <v>174</v>
      </c>
      <c r="AH135" s="36"/>
    </row>
    <row r="136" spans="1:34" x14ac:dyDescent="0.25">
      <c r="A136" s="130">
        <v>134</v>
      </c>
      <c r="B136" s="111"/>
      <c r="C136" s="115"/>
      <c r="D136" s="115"/>
      <c r="E136" s="115"/>
      <c r="F136" s="115"/>
      <c r="G136" s="115"/>
      <c r="H136" s="116" t="str">
        <f t="shared" si="28"/>
        <v/>
      </c>
      <c r="I136" s="116" t="str">
        <f t="shared" si="32"/>
        <v>0</v>
      </c>
      <c r="J136" s="116" t="str">
        <f t="shared" si="29"/>
        <v/>
      </c>
      <c r="K136" s="116">
        <f>IFERROR(VLOOKUP(D136,Lista!A$4:D$35,3,FALSE),1)</f>
        <v>1</v>
      </c>
      <c r="L136" s="116">
        <f>IFERROR(VLOOKUP(D136,Lista!A$4:E$35,5,FALSE),1)</f>
        <v>1</v>
      </c>
      <c r="M136" s="131" t="str">
        <f t="shared" si="33"/>
        <v/>
      </c>
      <c r="N136" s="131">
        <f t="shared" si="34"/>
        <v>0</v>
      </c>
      <c r="O136" s="131">
        <f t="shared" si="35"/>
        <v>0</v>
      </c>
      <c r="P136" s="123"/>
      <c r="Q136" s="95" t="s">
        <v>174</v>
      </c>
      <c r="R136" s="86"/>
      <c r="S136" s="115"/>
      <c r="T136" s="115"/>
      <c r="U136" s="115"/>
      <c r="V136" s="115"/>
      <c r="W136" s="115"/>
      <c r="X136" s="116" t="str">
        <f t="shared" si="30"/>
        <v/>
      </c>
      <c r="Y136" s="116" t="str">
        <f t="shared" si="36"/>
        <v>0</v>
      </c>
      <c r="Z136" s="116" t="str">
        <f t="shared" si="31"/>
        <v/>
      </c>
      <c r="AA136" s="116">
        <f>IFERROR(VLOOKUP(T136,Lista!A$4:D$35,3,FALSE),1)</f>
        <v>1</v>
      </c>
      <c r="AB136" s="116">
        <f>IFERROR(VLOOKUP(T136,Lista!A$4:E$35,5,FALSE),1)</f>
        <v>1</v>
      </c>
      <c r="AC136" s="117" t="str">
        <f t="shared" si="37"/>
        <v/>
      </c>
      <c r="AD136" s="117">
        <f t="shared" si="38"/>
        <v>0</v>
      </c>
      <c r="AE136" s="117">
        <f t="shared" si="39"/>
        <v>0</v>
      </c>
      <c r="AF136" s="36"/>
      <c r="AG136" s="95" t="s">
        <v>174</v>
      </c>
      <c r="AH136" s="36"/>
    </row>
    <row r="137" spans="1:34" x14ac:dyDescent="0.25">
      <c r="A137" s="130">
        <v>135</v>
      </c>
      <c r="B137" s="111"/>
      <c r="C137" s="115"/>
      <c r="D137" s="115"/>
      <c r="E137" s="115"/>
      <c r="F137" s="115"/>
      <c r="G137" s="115"/>
      <c r="H137" s="116" t="str">
        <f t="shared" si="28"/>
        <v/>
      </c>
      <c r="I137" s="116" t="str">
        <f t="shared" si="32"/>
        <v>0</v>
      </c>
      <c r="J137" s="116" t="str">
        <f t="shared" si="29"/>
        <v/>
      </c>
      <c r="K137" s="116">
        <f>IFERROR(VLOOKUP(D137,Lista!A$4:D$35,3,FALSE),1)</f>
        <v>1</v>
      </c>
      <c r="L137" s="116">
        <f>IFERROR(VLOOKUP(D137,Lista!A$4:E$35,5,FALSE),1)</f>
        <v>1</v>
      </c>
      <c r="M137" s="131" t="str">
        <f t="shared" si="33"/>
        <v/>
      </c>
      <c r="N137" s="131">
        <f t="shared" si="34"/>
        <v>0</v>
      </c>
      <c r="O137" s="131">
        <f t="shared" si="35"/>
        <v>0</v>
      </c>
      <c r="P137" s="123"/>
      <c r="Q137" s="95" t="s">
        <v>174</v>
      </c>
      <c r="R137" s="86"/>
      <c r="S137" s="115"/>
      <c r="T137" s="115"/>
      <c r="U137" s="115"/>
      <c r="V137" s="115"/>
      <c r="W137" s="115"/>
      <c r="X137" s="116" t="str">
        <f t="shared" si="30"/>
        <v/>
      </c>
      <c r="Y137" s="116" t="str">
        <f t="shared" si="36"/>
        <v>0</v>
      </c>
      <c r="Z137" s="116" t="str">
        <f t="shared" si="31"/>
        <v/>
      </c>
      <c r="AA137" s="116">
        <f>IFERROR(VLOOKUP(T137,Lista!A$4:D$35,3,FALSE),1)</f>
        <v>1</v>
      </c>
      <c r="AB137" s="116">
        <f>IFERROR(VLOOKUP(T137,Lista!A$4:E$35,5,FALSE),1)</f>
        <v>1</v>
      </c>
      <c r="AC137" s="117" t="str">
        <f t="shared" si="37"/>
        <v/>
      </c>
      <c r="AD137" s="117">
        <f t="shared" si="38"/>
        <v>0</v>
      </c>
      <c r="AE137" s="117">
        <f t="shared" si="39"/>
        <v>0</v>
      </c>
      <c r="AF137" s="36"/>
      <c r="AG137" s="95" t="s">
        <v>174</v>
      </c>
      <c r="AH137" s="36"/>
    </row>
    <row r="138" spans="1:34" x14ac:dyDescent="0.25">
      <c r="A138" s="130">
        <v>136</v>
      </c>
      <c r="B138" s="111"/>
      <c r="C138" s="115"/>
      <c r="D138" s="115"/>
      <c r="E138" s="115"/>
      <c r="F138" s="115"/>
      <c r="G138" s="115"/>
      <c r="H138" s="116" t="str">
        <f t="shared" si="28"/>
        <v/>
      </c>
      <c r="I138" s="116" t="str">
        <f t="shared" si="32"/>
        <v>0</v>
      </c>
      <c r="J138" s="116" t="str">
        <f t="shared" si="29"/>
        <v/>
      </c>
      <c r="K138" s="116">
        <f>IFERROR(VLOOKUP(D138,Lista!A$4:D$35,3,FALSE),1)</f>
        <v>1</v>
      </c>
      <c r="L138" s="116">
        <f>IFERROR(VLOOKUP(D138,Lista!A$4:E$35,5,FALSE),1)</f>
        <v>1</v>
      </c>
      <c r="M138" s="131" t="str">
        <f t="shared" si="33"/>
        <v/>
      </c>
      <c r="N138" s="131">
        <f t="shared" si="34"/>
        <v>0</v>
      </c>
      <c r="O138" s="131">
        <f t="shared" si="35"/>
        <v>0</v>
      </c>
      <c r="P138" s="123"/>
      <c r="Q138" s="95" t="s">
        <v>174</v>
      </c>
      <c r="R138" s="86"/>
      <c r="S138" s="115"/>
      <c r="T138" s="115"/>
      <c r="U138" s="115"/>
      <c r="V138" s="115"/>
      <c r="W138" s="115"/>
      <c r="X138" s="116" t="str">
        <f t="shared" si="30"/>
        <v/>
      </c>
      <c r="Y138" s="116" t="str">
        <f t="shared" si="36"/>
        <v>0</v>
      </c>
      <c r="Z138" s="116" t="str">
        <f t="shared" si="31"/>
        <v/>
      </c>
      <c r="AA138" s="116">
        <f>IFERROR(VLOOKUP(T138,Lista!A$4:D$35,3,FALSE),1)</f>
        <v>1</v>
      </c>
      <c r="AB138" s="116">
        <f>IFERROR(VLOOKUP(T138,Lista!A$4:E$35,5,FALSE),1)</f>
        <v>1</v>
      </c>
      <c r="AC138" s="117" t="str">
        <f t="shared" si="37"/>
        <v/>
      </c>
      <c r="AD138" s="117">
        <f t="shared" si="38"/>
        <v>0</v>
      </c>
      <c r="AE138" s="117">
        <f t="shared" si="39"/>
        <v>0</v>
      </c>
      <c r="AF138" s="36"/>
      <c r="AG138" s="95" t="s">
        <v>174</v>
      </c>
      <c r="AH138" s="36"/>
    </row>
    <row r="139" spans="1:34" x14ac:dyDescent="0.25">
      <c r="A139" s="130">
        <v>137</v>
      </c>
      <c r="B139" s="111"/>
      <c r="C139" s="115"/>
      <c r="D139" s="115"/>
      <c r="E139" s="115"/>
      <c r="F139" s="115"/>
      <c r="G139" s="115"/>
      <c r="H139" s="116" t="str">
        <f t="shared" si="28"/>
        <v/>
      </c>
      <c r="I139" s="116" t="str">
        <f t="shared" si="32"/>
        <v>0</v>
      </c>
      <c r="J139" s="116" t="str">
        <f t="shared" si="29"/>
        <v/>
      </c>
      <c r="K139" s="116">
        <f>IFERROR(VLOOKUP(D139,Lista!A$4:D$35,3,FALSE),1)</f>
        <v>1</v>
      </c>
      <c r="L139" s="116">
        <f>IFERROR(VLOOKUP(D139,Lista!A$4:E$35,5,FALSE),1)</f>
        <v>1</v>
      </c>
      <c r="M139" s="131" t="str">
        <f t="shared" si="33"/>
        <v/>
      </c>
      <c r="N139" s="131">
        <f t="shared" si="34"/>
        <v>0</v>
      </c>
      <c r="O139" s="131">
        <f t="shared" si="35"/>
        <v>0</v>
      </c>
      <c r="P139" s="123"/>
      <c r="Q139" s="95" t="s">
        <v>174</v>
      </c>
      <c r="R139" s="86"/>
      <c r="S139" s="115"/>
      <c r="T139" s="115"/>
      <c r="U139" s="115"/>
      <c r="V139" s="115"/>
      <c r="W139" s="115"/>
      <c r="X139" s="116" t="str">
        <f t="shared" si="30"/>
        <v/>
      </c>
      <c r="Y139" s="116" t="str">
        <f t="shared" si="36"/>
        <v>0</v>
      </c>
      <c r="Z139" s="116" t="str">
        <f t="shared" si="31"/>
        <v/>
      </c>
      <c r="AA139" s="116">
        <f>IFERROR(VLOOKUP(T139,Lista!A$4:D$35,3,FALSE),1)</f>
        <v>1</v>
      </c>
      <c r="AB139" s="116">
        <f>IFERROR(VLOOKUP(T139,Lista!A$4:E$35,5,FALSE),1)</f>
        <v>1</v>
      </c>
      <c r="AC139" s="117" t="str">
        <f t="shared" si="37"/>
        <v/>
      </c>
      <c r="AD139" s="117">
        <f t="shared" si="38"/>
        <v>0</v>
      </c>
      <c r="AE139" s="117">
        <f t="shared" si="39"/>
        <v>0</v>
      </c>
      <c r="AF139" s="36"/>
      <c r="AG139" s="95" t="s">
        <v>174</v>
      </c>
      <c r="AH139" s="36"/>
    </row>
    <row r="140" spans="1:34" x14ac:dyDescent="0.25">
      <c r="A140" s="130">
        <v>138</v>
      </c>
      <c r="B140" s="111"/>
      <c r="C140" s="115"/>
      <c r="D140" s="115"/>
      <c r="E140" s="115"/>
      <c r="F140" s="115"/>
      <c r="G140" s="115"/>
      <c r="H140" s="116" t="str">
        <f t="shared" si="28"/>
        <v/>
      </c>
      <c r="I140" s="116" t="str">
        <f t="shared" si="32"/>
        <v>0</v>
      </c>
      <c r="J140" s="116" t="str">
        <f t="shared" si="29"/>
        <v/>
      </c>
      <c r="K140" s="116">
        <f>IFERROR(VLOOKUP(D140,Lista!A$4:D$35,3,FALSE),1)</f>
        <v>1</v>
      </c>
      <c r="L140" s="116">
        <f>IFERROR(VLOOKUP(D140,Lista!A$4:E$35,5,FALSE),1)</f>
        <v>1</v>
      </c>
      <c r="M140" s="131" t="str">
        <f t="shared" si="33"/>
        <v/>
      </c>
      <c r="N140" s="131">
        <f t="shared" si="34"/>
        <v>0</v>
      </c>
      <c r="O140" s="131">
        <f t="shared" si="35"/>
        <v>0</v>
      </c>
      <c r="P140" s="123"/>
      <c r="Q140" s="95" t="s">
        <v>174</v>
      </c>
      <c r="R140" s="86"/>
      <c r="S140" s="115"/>
      <c r="T140" s="115"/>
      <c r="U140" s="115"/>
      <c r="V140" s="115"/>
      <c r="W140" s="115"/>
      <c r="X140" s="116" t="str">
        <f t="shared" si="30"/>
        <v/>
      </c>
      <c r="Y140" s="116" t="str">
        <f t="shared" si="36"/>
        <v>0</v>
      </c>
      <c r="Z140" s="116" t="str">
        <f t="shared" si="31"/>
        <v/>
      </c>
      <c r="AA140" s="116">
        <f>IFERROR(VLOOKUP(T140,Lista!A$4:D$35,3,FALSE),1)</f>
        <v>1</v>
      </c>
      <c r="AB140" s="116">
        <f>IFERROR(VLOOKUP(T140,Lista!A$4:E$35,5,FALSE),1)</f>
        <v>1</v>
      </c>
      <c r="AC140" s="117" t="str">
        <f t="shared" si="37"/>
        <v/>
      </c>
      <c r="AD140" s="117">
        <f t="shared" si="38"/>
        <v>0</v>
      </c>
      <c r="AE140" s="117">
        <f t="shared" si="39"/>
        <v>0</v>
      </c>
      <c r="AF140" s="36"/>
      <c r="AG140" s="95" t="s">
        <v>174</v>
      </c>
      <c r="AH140" s="36"/>
    </row>
    <row r="141" spans="1:34" x14ac:dyDescent="0.25">
      <c r="A141" s="130">
        <v>139</v>
      </c>
      <c r="B141" s="111"/>
      <c r="C141" s="115"/>
      <c r="D141" s="115"/>
      <c r="E141" s="115"/>
      <c r="F141" s="115"/>
      <c r="G141" s="115"/>
      <c r="H141" s="116" t="str">
        <f t="shared" si="28"/>
        <v/>
      </c>
      <c r="I141" s="116" t="str">
        <f t="shared" si="32"/>
        <v>0</v>
      </c>
      <c r="J141" s="116" t="str">
        <f t="shared" si="29"/>
        <v/>
      </c>
      <c r="K141" s="116">
        <f>IFERROR(VLOOKUP(D141,Lista!A$4:D$35,3,FALSE),1)</f>
        <v>1</v>
      </c>
      <c r="L141" s="116">
        <f>IFERROR(VLOOKUP(D141,Lista!A$4:E$35,5,FALSE),1)</f>
        <v>1</v>
      </c>
      <c r="M141" s="131" t="str">
        <f t="shared" si="33"/>
        <v/>
      </c>
      <c r="N141" s="131">
        <f t="shared" si="34"/>
        <v>0</v>
      </c>
      <c r="O141" s="131">
        <f t="shared" si="35"/>
        <v>0</v>
      </c>
      <c r="P141" s="123"/>
      <c r="Q141" s="95" t="s">
        <v>174</v>
      </c>
      <c r="R141" s="86"/>
      <c r="S141" s="115"/>
      <c r="T141" s="115"/>
      <c r="U141" s="115"/>
      <c r="V141" s="115"/>
      <c r="W141" s="115"/>
      <c r="X141" s="116" t="str">
        <f t="shared" si="30"/>
        <v/>
      </c>
      <c r="Y141" s="116" t="str">
        <f t="shared" si="36"/>
        <v>0</v>
      </c>
      <c r="Z141" s="116" t="str">
        <f t="shared" si="31"/>
        <v/>
      </c>
      <c r="AA141" s="116">
        <f>IFERROR(VLOOKUP(T141,Lista!A$4:D$35,3,FALSE),1)</f>
        <v>1</v>
      </c>
      <c r="AB141" s="116">
        <f>IFERROR(VLOOKUP(T141,Lista!A$4:E$35,5,FALSE),1)</f>
        <v>1</v>
      </c>
      <c r="AC141" s="117" t="str">
        <f t="shared" si="37"/>
        <v/>
      </c>
      <c r="AD141" s="117">
        <f t="shared" si="38"/>
        <v>0</v>
      </c>
      <c r="AE141" s="117">
        <f t="shared" si="39"/>
        <v>0</v>
      </c>
      <c r="AF141" s="36"/>
      <c r="AG141" s="95" t="s">
        <v>174</v>
      </c>
      <c r="AH141" s="36"/>
    </row>
    <row r="142" spans="1:34" x14ac:dyDescent="0.25">
      <c r="A142" s="130">
        <v>140</v>
      </c>
      <c r="B142" s="111"/>
      <c r="C142" s="115"/>
      <c r="D142" s="115"/>
      <c r="E142" s="115"/>
      <c r="F142" s="115"/>
      <c r="G142" s="115"/>
      <c r="H142" s="116" t="str">
        <f t="shared" si="28"/>
        <v/>
      </c>
      <c r="I142" s="116" t="str">
        <f t="shared" si="32"/>
        <v>0</v>
      </c>
      <c r="J142" s="116" t="str">
        <f t="shared" si="29"/>
        <v/>
      </c>
      <c r="K142" s="116">
        <f>IFERROR(VLOOKUP(D142,Lista!A$4:D$35,3,FALSE),1)</f>
        <v>1</v>
      </c>
      <c r="L142" s="116">
        <f>IFERROR(VLOOKUP(D142,Lista!A$4:E$35,5,FALSE),1)</f>
        <v>1</v>
      </c>
      <c r="M142" s="131" t="str">
        <f t="shared" si="33"/>
        <v/>
      </c>
      <c r="N142" s="131">
        <f t="shared" si="34"/>
        <v>0</v>
      </c>
      <c r="O142" s="131">
        <f t="shared" si="35"/>
        <v>0</v>
      </c>
      <c r="P142" s="123"/>
      <c r="Q142" s="95" t="s">
        <v>174</v>
      </c>
      <c r="R142" s="86"/>
      <c r="S142" s="115"/>
      <c r="T142" s="115"/>
      <c r="U142" s="115"/>
      <c r="V142" s="115"/>
      <c r="W142" s="115"/>
      <c r="X142" s="116" t="str">
        <f t="shared" si="30"/>
        <v/>
      </c>
      <c r="Y142" s="116" t="str">
        <f t="shared" si="36"/>
        <v>0</v>
      </c>
      <c r="Z142" s="116" t="str">
        <f t="shared" si="31"/>
        <v/>
      </c>
      <c r="AA142" s="116">
        <f>IFERROR(VLOOKUP(T142,Lista!A$4:D$35,3,FALSE),1)</f>
        <v>1</v>
      </c>
      <c r="AB142" s="116">
        <f>IFERROR(VLOOKUP(T142,Lista!A$4:E$35,5,FALSE),1)</f>
        <v>1</v>
      </c>
      <c r="AC142" s="117" t="str">
        <f t="shared" si="37"/>
        <v/>
      </c>
      <c r="AD142" s="117">
        <f t="shared" si="38"/>
        <v>0</v>
      </c>
      <c r="AE142" s="117">
        <f t="shared" si="39"/>
        <v>0</v>
      </c>
      <c r="AF142" s="36"/>
      <c r="AG142" s="95" t="s">
        <v>174</v>
      </c>
      <c r="AH142" s="36"/>
    </row>
    <row r="143" spans="1:34" x14ac:dyDescent="0.25">
      <c r="A143" s="130">
        <v>141</v>
      </c>
      <c r="B143" s="111"/>
      <c r="C143" s="115"/>
      <c r="D143" s="115"/>
      <c r="E143" s="115"/>
      <c r="F143" s="115"/>
      <c r="G143" s="115"/>
      <c r="H143" s="116" t="str">
        <f t="shared" si="28"/>
        <v/>
      </c>
      <c r="I143" s="116" t="str">
        <f t="shared" si="32"/>
        <v>0</v>
      </c>
      <c r="J143" s="116" t="str">
        <f t="shared" si="29"/>
        <v/>
      </c>
      <c r="K143" s="116">
        <f>IFERROR(VLOOKUP(D143,Lista!A$4:D$35,3,FALSE),1)</f>
        <v>1</v>
      </c>
      <c r="L143" s="116">
        <f>IFERROR(VLOOKUP(D143,Lista!A$4:E$35,5,FALSE),1)</f>
        <v>1</v>
      </c>
      <c r="M143" s="131" t="str">
        <f t="shared" si="33"/>
        <v/>
      </c>
      <c r="N143" s="131">
        <f t="shared" si="34"/>
        <v>0</v>
      </c>
      <c r="O143" s="131">
        <f t="shared" si="35"/>
        <v>0</v>
      </c>
      <c r="P143" s="123"/>
      <c r="Q143" s="95" t="s">
        <v>174</v>
      </c>
      <c r="R143" s="86"/>
      <c r="S143" s="115"/>
      <c r="T143" s="115"/>
      <c r="U143" s="115"/>
      <c r="V143" s="115"/>
      <c r="W143" s="115"/>
      <c r="X143" s="116" t="str">
        <f t="shared" si="30"/>
        <v/>
      </c>
      <c r="Y143" s="116" t="str">
        <f t="shared" si="36"/>
        <v>0</v>
      </c>
      <c r="Z143" s="116" t="str">
        <f t="shared" si="31"/>
        <v/>
      </c>
      <c r="AA143" s="116">
        <f>IFERROR(VLOOKUP(T143,Lista!A$4:D$35,3,FALSE),1)</f>
        <v>1</v>
      </c>
      <c r="AB143" s="116">
        <f>IFERROR(VLOOKUP(T143,Lista!A$4:E$35,5,FALSE),1)</f>
        <v>1</v>
      </c>
      <c r="AC143" s="117" t="str">
        <f t="shared" si="37"/>
        <v/>
      </c>
      <c r="AD143" s="117">
        <f t="shared" si="38"/>
        <v>0</v>
      </c>
      <c r="AE143" s="117">
        <f t="shared" si="39"/>
        <v>0</v>
      </c>
      <c r="AF143" s="36"/>
      <c r="AG143" s="95" t="s">
        <v>174</v>
      </c>
      <c r="AH143" s="36"/>
    </row>
    <row r="144" spans="1:34" x14ac:dyDescent="0.25">
      <c r="A144" s="130">
        <v>142</v>
      </c>
      <c r="B144" s="111"/>
      <c r="C144" s="115"/>
      <c r="D144" s="115"/>
      <c r="E144" s="115"/>
      <c r="F144" s="115"/>
      <c r="G144" s="115"/>
      <c r="H144" s="116" t="str">
        <f t="shared" si="28"/>
        <v/>
      </c>
      <c r="I144" s="116" t="str">
        <f t="shared" si="32"/>
        <v>0</v>
      </c>
      <c r="J144" s="116" t="str">
        <f t="shared" si="29"/>
        <v/>
      </c>
      <c r="K144" s="116">
        <f>IFERROR(VLOOKUP(D144,Lista!A$4:D$35,3,FALSE),1)</f>
        <v>1</v>
      </c>
      <c r="L144" s="116">
        <f>IFERROR(VLOOKUP(D144,Lista!A$4:E$35,5,FALSE),1)</f>
        <v>1</v>
      </c>
      <c r="M144" s="131" t="str">
        <f t="shared" si="33"/>
        <v/>
      </c>
      <c r="N144" s="131">
        <f t="shared" si="34"/>
        <v>0</v>
      </c>
      <c r="O144" s="131">
        <f t="shared" si="35"/>
        <v>0</v>
      </c>
      <c r="P144" s="123"/>
      <c r="Q144" s="95" t="s">
        <v>174</v>
      </c>
      <c r="R144" s="86"/>
      <c r="S144" s="115"/>
      <c r="T144" s="115"/>
      <c r="U144" s="115"/>
      <c r="V144" s="115"/>
      <c r="W144" s="115"/>
      <c r="X144" s="116" t="str">
        <f t="shared" si="30"/>
        <v/>
      </c>
      <c r="Y144" s="116" t="str">
        <f t="shared" si="36"/>
        <v>0</v>
      </c>
      <c r="Z144" s="116" t="str">
        <f t="shared" si="31"/>
        <v/>
      </c>
      <c r="AA144" s="116">
        <f>IFERROR(VLOOKUP(T144,Lista!A$4:D$35,3,FALSE),1)</f>
        <v>1</v>
      </c>
      <c r="AB144" s="116">
        <f>IFERROR(VLOOKUP(T144,Lista!A$4:E$35,5,FALSE),1)</f>
        <v>1</v>
      </c>
      <c r="AC144" s="117" t="str">
        <f t="shared" si="37"/>
        <v/>
      </c>
      <c r="AD144" s="117">
        <f t="shared" si="38"/>
        <v>0</v>
      </c>
      <c r="AE144" s="117">
        <f t="shared" si="39"/>
        <v>0</v>
      </c>
      <c r="AF144" s="36"/>
      <c r="AG144" s="95" t="s">
        <v>174</v>
      </c>
      <c r="AH144" s="36"/>
    </row>
    <row r="145" spans="1:34" x14ac:dyDescent="0.25">
      <c r="A145" s="130">
        <v>143</v>
      </c>
      <c r="B145" s="111"/>
      <c r="C145" s="115"/>
      <c r="D145" s="115"/>
      <c r="E145" s="115"/>
      <c r="F145" s="115"/>
      <c r="G145" s="115"/>
      <c r="H145" s="116" t="str">
        <f t="shared" si="28"/>
        <v/>
      </c>
      <c r="I145" s="116" t="str">
        <f t="shared" si="32"/>
        <v>0</v>
      </c>
      <c r="J145" s="116" t="str">
        <f t="shared" si="29"/>
        <v/>
      </c>
      <c r="K145" s="116">
        <f>IFERROR(VLOOKUP(D145,Lista!A$4:D$35,3,FALSE),1)</f>
        <v>1</v>
      </c>
      <c r="L145" s="116">
        <f>IFERROR(VLOOKUP(D145,Lista!A$4:E$35,5,FALSE),1)</f>
        <v>1</v>
      </c>
      <c r="M145" s="131" t="str">
        <f t="shared" si="33"/>
        <v/>
      </c>
      <c r="N145" s="131">
        <f t="shared" si="34"/>
        <v>0</v>
      </c>
      <c r="O145" s="131">
        <f t="shared" si="35"/>
        <v>0</v>
      </c>
      <c r="P145" s="123"/>
      <c r="Q145" s="95" t="s">
        <v>174</v>
      </c>
      <c r="R145" s="86"/>
      <c r="S145" s="115"/>
      <c r="T145" s="115"/>
      <c r="U145" s="115"/>
      <c r="V145" s="115"/>
      <c r="W145" s="115"/>
      <c r="X145" s="116" t="str">
        <f t="shared" si="30"/>
        <v/>
      </c>
      <c r="Y145" s="116" t="str">
        <f t="shared" si="36"/>
        <v>0</v>
      </c>
      <c r="Z145" s="116" t="str">
        <f t="shared" si="31"/>
        <v/>
      </c>
      <c r="AA145" s="116">
        <f>IFERROR(VLOOKUP(T145,Lista!A$4:D$35,3,FALSE),1)</f>
        <v>1</v>
      </c>
      <c r="AB145" s="116">
        <f>IFERROR(VLOOKUP(T145,Lista!A$4:E$35,5,FALSE),1)</f>
        <v>1</v>
      </c>
      <c r="AC145" s="117" t="str">
        <f t="shared" si="37"/>
        <v/>
      </c>
      <c r="AD145" s="117">
        <f t="shared" si="38"/>
        <v>0</v>
      </c>
      <c r="AE145" s="117">
        <f t="shared" si="39"/>
        <v>0</v>
      </c>
      <c r="AF145" s="36"/>
      <c r="AG145" s="95" t="s">
        <v>174</v>
      </c>
      <c r="AH145" s="36"/>
    </row>
    <row r="146" spans="1:34" x14ac:dyDescent="0.25">
      <c r="A146" s="130">
        <v>144</v>
      </c>
      <c r="B146" s="111"/>
      <c r="C146" s="115"/>
      <c r="D146" s="115"/>
      <c r="E146" s="115"/>
      <c r="F146" s="115"/>
      <c r="G146" s="115"/>
      <c r="H146" s="116" t="str">
        <f t="shared" si="28"/>
        <v/>
      </c>
      <c r="I146" s="116" t="str">
        <f t="shared" si="32"/>
        <v>0</v>
      </c>
      <c r="J146" s="116" t="str">
        <f t="shared" si="29"/>
        <v/>
      </c>
      <c r="K146" s="116">
        <f>IFERROR(VLOOKUP(D146,Lista!A$4:D$35,3,FALSE),1)</f>
        <v>1</v>
      </c>
      <c r="L146" s="116">
        <f>IFERROR(VLOOKUP(D146,Lista!A$4:E$35,5,FALSE),1)</f>
        <v>1</v>
      </c>
      <c r="M146" s="131" t="str">
        <f t="shared" si="33"/>
        <v/>
      </c>
      <c r="N146" s="131">
        <f t="shared" si="34"/>
        <v>0</v>
      </c>
      <c r="O146" s="131">
        <f t="shared" si="35"/>
        <v>0</v>
      </c>
      <c r="P146" s="123"/>
      <c r="Q146" s="95" t="s">
        <v>174</v>
      </c>
      <c r="R146" s="86"/>
      <c r="S146" s="115"/>
      <c r="T146" s="115"/>
      <c r="U146" s="115"/>
      <c r="V146" s="115"/>
      <c r="W146" s="115"/>
      <c r="X146" s="116" t="str">
        <f t="shared" si="30"/>
        <v/>
      </c>
      <c r="Y146" s="116" t="str">
        <f t="shared" si="36"/>
        <v>0</v>
      </c>
      <c r="Z146" s="116" t="str">
        <f t="shared" si="31"/>
        <v/>
      </c>
      <c r="AA146" s="116">
        <f>IFERROR(VLOOKUP(T146,Lista!A$4:D$35,3,FALSE),1)</f>
        <v>1</v>
      </c>
      <c r="AB146" s="116">
        <f>IFERROR(VLOOKUP(T146,Lista!A$4:E$35,5,FALSE),1)</f>
        <v>1</v>
      </c>
      <c r="AC146" s="117" t="str">
        <f t="shared" si="37"/>
        <v/>
      </c>
      <c r="AD146" s="117">
        <f t="shared" si="38"/>
        <v>0</v>
      </c>
      <c r="AE146" s="117">
        <f t="shared" si="39"/>
        <v>0</v>
      </c>
      <c r="AF146" s="36"/>
      <c r="AG146" s="95" t="s">
        <v>174</v>
      </c>
      <c r="AH146" s="36"/>
    </row>
    <row r="147" spans="1:34" x14ac:dyDescent="0.25">
      <c r="A147" s="130">
        <v>145</v>
      </c>
      <c r="B147" s="111"/>
      <c r="C147" s="115"/>
      <c r="D147" s="115"/>
      <c r="E147" s="115"/>
      <c r="F147" s="115"/>
      <c r="G147" s="115"/>
      <c r="H147" s="116" t="str">
        <f t="shared" si="28"/>
        <v/>
      </c>
      <c r="I147" s="116" t="str">
        <f t="shared" si="32"/>
        <v>0</v>
      </c>
      <c r="J147" s="116" t="str">
        <f t="shared" si="29"/>
        <v/>
      </c>
      <c r="K147" s="116">
        <f>IFERROR(VLOOKUP(D147,Lista!A$4:D$35,3,FALSE),1)</f>
        <v>1</v>
      </c>
      <c r="L147" s="116">
        <f>IFERROR(VLOOKUP(D147,Lista!A$4:E$35,5,FALSE),1)</f>
        <v>1</v>
      </c>
      <c r="M147" s="131" t="str">
        <f t="shared" si="33"/>
        <v/>
      </c>
      <c r="N147" s="131">
        <f t="shared" si="34"/>
        <v>0</v>
      </c>
      <c r="O147" s="131">
        <f t="shared" si="35"/>
        <v>0</v>
      </c>
      <c r="P147" s="123"/>
      <c r="Q147" s="95" t="s">
        <v>174</v>
      </c>
      <c r="R147" s="86"/>
      <c r="S147" s="115"/>
      <c r="T147" s="115"/>
      <c r="U147" s="115"/>
      <c r="V147" s="115"/>
      <c r="W147" s="115"/>
      <c r="X147" s="116" t="str">
        <f t="shared" si="30"/>
        <v/>
      </c>
      <c r="Y147" s="116" t="str">
        <f t="shared" si="36"/>
        <v>0</v>
      </c>
      <c r="Z147" s="116" t="str">
        <f t="shared" si="31"/>
        <v/>
      </c>
      <c r="AA147" s="116">
        <f>IFERROR(VLOOKUP(T147,Lista!A$4:D$35,3,FALSE),1)</f>
        <v>1</v>
      </c>
      <c r="AB147" s="116">
        <f>IFERROR(VLOOKUP(T147,Lista!A$4:E$35,5,FALSE),1)</f>
        <v>1</v>
      </c>
      <c r="AC147" s="117" t="str">
        <f t="shared" si="37"/>
        <v/>
      </c>
      <c r="AD147" s="117">
        <f t="shared" si="38"/>
        <v>0</v>
      </c>
      <c r="AE147" s="117">
        <f t="shared" si="39"/>
        <v>0</v>
      </c>
      <c r="AF147" s="36"/>
      <c r="AG147" s="95" t="s">
        <v>174</v>
      </c>
      <c r="AH147" s="36"/>
    </row>
    <row r="148" spans="1:34" x14ac:dyDescent="0.25">
      <c r="A148" s="130">
        <v>146</v>
      </c>
      <c r="B148" s="111"/>
      <c r="C148" s="115"/>
      <c r="D148" s="115"/>
      <c r="E148" s="115"/>
      <c r="F148" s="115"/>
      <c r="G148" s="115"/>
      <c r="H148" s="116" t="str">
        <f t="shared" si="28"/>
        <v/>
      </c>
      <c r="I148" s="116" t="str">
        <f t="shared" si="32"/>
        <v>0</v>
      </c>
      <c r="J148" s="116" t="str">
        <f t="shared" si="29"/>
        <v/>
      </c>
      <c r="K148" s="116">
        <f>IFERROR(VLOOKUP(D148,Lista!A$4:D$35,3,FALSE),1)</f>
        <v>1</v>
      </c>
      <c r="L148" s="116">
        <f>IFERROR(VLOOKUP(D148,Lista!A$4:E$35,5,FALSE),1)</f>
        <v>1</v>
      </c>
      <c r="M148" s="131" t="str">
        <f t="shared" si="33"/>
        <v/>
      </c>
      <c r="N148" s="131">
        <f t="shared" si="34"/>
        <v>0</v>
      </c>
      <c r="O148" s="131">
        <f t="shared" si="35"/>
        <v>0</v>
      </c>
      <c r="P148" s="123"/>
      <c r="Q148" s="95" t="s">
        <v>174</v>
      </c>
      <c r="R148" s="86"/>
      <c r="S148" s="115"/>
      <c r="T148" s="115"/>
      <c r="U148" s="115"/>
      <c r="V148" s="115"/>
      <c r="W148" s="115"/>
      <c r="X148" s="116" t="str">
        <f t="shared" si="30"/>
        <v/>
      </c>
      <c r="Y148" s="116" t="str">
        <f t="shared" si="36"/>
        <v>0</v>
      </c>
      <c r="Z148" s="116" t="str">
        <f t="shared" si="31"/>
        <v/>
      </c>
      <c r="AA148" s="116">
        <f>IFERROR(VLOOKUP(T148,Lista!A$4:D$35,3,FALSE),1)</f>
        <v>1</v>
      </c>
      <c r="AB148" s="116">
        <f>IFERROR(VLOOKUP(T148,Lista!A$4:E$35,5,FALSE),1)</f>
        <v>1</v>
      </c>
      <c r="AC148" s="117" t="str">
        <f t="shared" si="37"/>
        <v/>
      </c>
      <c r="AD148" s="117">
        <f t="shared" si="38"/>
        <v>0</v>
      </c>
      <c r="AE148" s="117">
        <f t="shared" si="39"/>
        <v>0</v>
      </c>
      <c r="AF148" s="36"/>
      <c r="AG148" s="95" t="s">
        <v>174</v>
      </c>
      <c r="AH148" s="36"/>
    </row>
    <row r="149" spans="1:34" x14ac:dyDescent="0.25">
      <c r="A149" s="130">
        <v>147</v>
      </c>
      <c r="B149" s="111"/>
      <c r="C149" s="115"/>
      <c r="D149" s="115"/>
      <c r="E149" s="115"/>
      <c r="F149" s="115"/>
      <c r="G149" s="115"/>
      <c r="H149" s="116" t="str">
        <f t="shared" si="28"/>
        <v/>
      </c>
      <c r="I149" s="116" t="str">
        <f t="shared" si="32"/>
        <v>0</v>
      </c>
      <c r="J149" s="116" t="str">
        <f t="shared" si="29"/>
        <v/>
      </c>
      <c r="K149" s="116">
        <f>IFERROR(VLOOKUP(D149,Lista!A$4:D$35,3,FALSE),1)</f>
        <v>1</v>
      </c>
      <c r="L149" s="116">
        <f>IFERROR(VLOOKUP(D149,Lista!A$4:E$35,5,FALSE),1)</f>
        <v>1</v>
      </c>
      <c r="M149" s="131" t="str">
        <f t="shared" si="33"/>
        <v/>
      </c>
      <c r="N149" s="131">
        <f t="shared" si="34"/>
        <v>0</v>
      </c>
      <c r="O149" s="131">
        <f t="shared" si="35"/>
        <v>0</v>
      </c>
      <c r="P149" s="123"/>
      <c r="Q149" s="95" t="s">
        <v>174</v>
      </c>
      <c r="R149" s="86"/>
      <c r="S149" s="115"/>
      <c r="T149" s="115"/>
      <c r="U149" s="115"/>
      <c r="V149" s="115"/>
      <c r="W149" s="115"/>
      <c r="X149" s="116" t="str">
        <f t="shared" si="30"/>
        <v/>
      </c>
      <c r="Y149" s="116" t="str">
        <f t="shared" si="36"/>
        <v>0</v>
      </c>
      <c r="Z149" s="116" t="str">
        <f t="shared" si="31"/>
        <v/>
      </c>
      <c r="AA149" s="116">
        <f>IFERROR(VLOOKUP(T149,Lista!A$4:D$35,3,FALSE),1)</f>
        <v>1</v>
      </c>
      <c r="AB149" s="116">
        <f>IFERROR(VLOOKUP(T149,Lista!A$4:E$35,5,FALSE),1)</f>
        <v>1</v>
      </c>
      <c r="AC149" s="117" t="str">
        <f t="shared" si="37"/>
        <v/>
      </c>
      <c r="AD149" s="117">
        <f t="shared" si="38"/>
        <v>0</v>
      </c>
      <c r="AE149" s="117">
        <f t="shared" si="39"/>
        <v>0</v>
      </c>
      <c r="AF149" s="36"/>
      <c r="AG149" s="95" t="s">
        <v>174</v>
      </c>
      <c r="AH149" s="36"/>
    </row>
    <row r="150" spans="1:34" x14ac:dyDescent="0.25">
      <c r="A150" s="130">
        <v>148</v>
      </c>
      <c r="B150" s="111"/>
      <c r="C150" s="115"/>
      <c r="D150" s="115"/>
      <c r="E150" s="115"/>
      <c r="F150" s="115"/>
      <c r="G150" s="115"/>
      <c r="H150" s="116" t="str">
        <f t="shared" si="28"/>
        <v/>
      </c>
      <c r="I150" s="116" t="str">
        <f t="shared" si="32"/>
        <v>0</v>
      </c>
      <c r="J150" s="116" t="str">
        <f t="shared" si="29"/>
        <v/>
      </c>
      <c r="K150" s="116">
        <f>IFERROR(VLOOKUP(D150,Lista!A$4:D$35,3,FALSE),1)</f>
        <v>1</v>
      </c>
      <c r="L150" s="116">
        <f>IFERROR(VLOOKUP(D150,Lista!A$4:E$35,5,FALSE),1)</f>
        <v>1</v>
      </c>
      <c r="M150" s="131" t="str">
        <f t="shared" si="33"/>
        <v/>
      </c>
      <c r="N150" s="131">
        <f t="shared" si="34"/>
        <v>0</v>
      </c>
      <c r="O150" s="131">
        <f t="shared" si="35"/>
        <v>0</v>
      </c>
      <c r="P150" s="123"/>
      <c r="Q150" s="95" t="s">
        <v>174</v>
      </c>
      <c r="R150" s="86"/>
      <c r="S150" s="115"/>
      <c r="T150" s="115"/>
      <c r="U150" s="115"/>
      <c r="V150" s="115"/>
      <c r="W150" s="115"/>
      <c r="X150" s="116" t="str">
        <f t="shared" si="30"/>
        <v/>
      </c>
      <c r="Y150" s="116" t="str">
        <f t="shared" si="36"/>
        <v>0</v>
      </c>
      <c r="Z150" s="116" t="str">
        <f t="shared" si="31"/>
        <v/>
      </c>
      <c r="AA150" s="116">
        <f>IFERROR(VLOOKUP(T150,Lista!A$4:D$35,3,FALSE),1)</f>
        <v>1</v>
      </c>
      <c r="AB150" s="116">
        <f>IFERROR(VLOOKUP(T150,Lista!A$4:E$35,5,FALSE),1)</f>
        <v>1</v>
      </c>
      <c r="AC150" s="117" t="str">
        <f t="shared" si="37"/>
        <v/>
      </c>
      <c r="AD150" s="117">
        <f t="shared" si="38"/>
        <v>0</v>
      </c>
      <c r="AE150" s="117">
        <f t="shared" si="39"/>
        <v>0</v>
      </c>
      <c r="AF150" s="36"/>
      <c r="AG150" s="95" t="s">
        <v>174</v>
      </c>
      <c r="AH150" s="36"/>
    </row>
    <row r="151" spans="1:34" x14ac:dyDescent="0.25">
      <c r="A151" s="130">
        <v>149</v>
      </c>
      <c r="B151" s="111"/>
      <c r="C151" s="115"/>
      <c r="D151" s="115"/>
      <c r="E151" s="115"/>
      <c r="F151" s="115"/>
      <c r="G151" s="115"/>
      <c r="H151" s="116" t="str">
        <f t="shared" si="28"/>
        <v/>
      </c>
      <c r="I151" s="116" t="str">
        <f t="shared" si="32"/>
        <v>0</v>
      </c>
      <c r="J151" s="116" t="str">
        <f t="shared" si="29"/>
        <v/>
      </c>
      <c r="K151" s="116">
        <f>IFERROR(VLOOKUP(D151,Lista!A$4:D$35,3,FALSE),1)</f>
        <v>1</v>
      </c>
      <c r="L151" s="116">
        <f>IFERROR(VLOOKUP(D151,Lista!A$4:E$35,5,FALSE),1)</f>
        <v>1</v>
      </c>
      <c r="M151" s="131" t="str">
        <f t="shared" si="33"/>
        <v/>
      </c>
      <c r="N151" s="131">
        <f t="shared" si="34"/>
        <v>0</v>
      </c>
      <c r="O151" s="131">
        <f t="shared" si="35"/>
        <v>0</v>
      </c>
      <c r="P151" s="123"/>
      <c r="Q151" s="95" t="s">
        <v>174</v>
      </c>
      <c r="R151" s="86"/>
      <c r="S151" s="115"/>
      <c r="T151" s="115"/>
      <c r="U151" s="115"/>
      <c r="V151" s="115"/>
      <c r="W151" s="115"/>
      <c r="X151" s="116" t="str">
        <f t="shared" si="30"/>
        <v/>
      </c>
      <c r="Y151" s="116" t="str">
        <f t="shared" si="36"/>
        <v>0</v>
      </c>
      <c r="Z151" s="116" t="str">
        <f t="shared" si="31"/>
        <v/>
      </c>
      <c r="AA151" s="116">
        <f>IFERROR(VLOOKUP(T151,Lista!A$4:D$35,3,FALSE),1)</f>
        <v>1</v>
      </c>
      <c r="AB151" s="116">
        <f>IFERROR(VLOOKUP(T151,Lista!A$4:E$35,5,FALSE),1)</f>
        <v>1</v>
      </c>
      <c r="AC151" s="117" t="str">
        <f t="shared" si="37"/>
        <v/>
      </c>
      <c r="AD151" s="117">
        <f t="shared" si="38"/>
        <v>0</v>
      </c>
      <c r="AE151" s="117">
        <f t="shared" si="39"/>
        <v>0</v>
      </c>
      <c r="AF151" s="36"/>
      <c r="AG151" s="95" t="s">
        <v>174</v>
      </c>
      <c r="AH151" s="36"/>
    </row>
    <row r="152" spans="1:34" x14ac:dyDescent="0.25">
      <c r="A152" s="130">
        <v>150</v>
      </c>
      <c r="B152" s="111"/>
      <c r="C152" s="115"/>
      <c r="D152" s="115"/>
      <c r="E152" s="115"/>
      <c r="F152" s="115"/>
      <c r="G152" s="115"/>
      <c r="H152" s="116" t="str">
        <f t="shared" si="28"/>
        <v/>
      </c>
      <c r="I152" s="116" t="str">
        <f t="shared" si="32"/>
        <v>0</v>
      </c>
      <c r="J152" s="116" t="str">
        <f t="shared" si="29"/>
        <v/>
      </c>
      <c r="K152" s="116">
        <f>IFERROR(VLOOKUP(D152,Lista!A$4:D$35,3,FALSE),1)</f>
        <v>1</v>
      </c>
      <c r="L152" s="116">
        <f>IFERROR(VLOOKUP(D152,Lista!A$4:E$35,5,FALSE),1)</f>
        <v>1</v>
      </c>
      <c r="M152" s="131" t="str">
        <f t="shared" si="33"/>
        <v/>
      </c>
      <c r="N152" s="131">
        <f t="shared" si="34"/>
        <v>0</v>
      </c>
      <c r="O152" s="131">
        <f t="shared" si="35"/>
        <v>0</v>
      </c>
      <c r="P152" s="123"/>
      <c r="Q152" s="95" t="s">
        <v>174</v>
      </c>
      <c r="R152" s="86"/>
      <c r="S152" s="115"/>
      <c r="T152" s="115"/>
      <c r="U152" s="115"/>
      <c r="V152" s="115"/>
      <c r="W152" s="115"/>
      <c r="X152" s="116" t="str">
        <f t="shared" si="30"/>
        <v/>
      </c>
      <c r="Y152" s="116" t="str">
        <f t="shared" si="36"/>
        <v>0</v>
      </c>
      <c r="Z152" s="116" t="str">
        <f t="shared" si="31"/>
        <v/>
      </c>
      <c r="AA152" s="116">
        <f>IFERROR(VLOOKUP(T152,Lista!A$4:D$35,3,FALSE),1)</f>
        <v>1</v>
      </c>
      <c r="AB152" s="116">
        <f>IFERROR(VLOOKUP(T152,Lista!A$4:E$35,5,FALSE),1)</f>
        <v>1</v>
      </c>
      <c r="AC152" s="117" t="str">
        <f t="shared" si="37"/>
        <v/>
      </c>
      <c r="AD152" s="117">
        <f t="shared" si="38"/>
        <v>0</v>
      </c>
      <c r="AE152" s="117">
        <f t="shared" si="39"/>
        <v>0</v>
      </c>
      <c r="AF152" s="36"/>
      <c r="AG152" s="95" t="s">
        <v>174</v>
      </c>
      <c r="AH152" s="36"/>
    </row>
    <row r="153" spans="1:34" x14ac:dyDescent="0.25">
      <c r="A153" s="130">
        <v>151</v>
      </c>
      <c r="B153" s="111"/>
      <c r="C153" s="115"/>
      <c r="D153" s="115"/>
      <c r="E153" s="115"/>
      <c r="F153" s="115"/>
      <c r="G153" s="115"/>
      <c r="H153" s="116" t="str">
        <f t="shared" si="28"/>
        <v/>
      </c>
      <c r="I153" s="116" t="str">
        <f t="shared" si="32"/>
        <v>0</v>
      </c>
      <c r="J153" s="116" t="str">
        <f t="shared" si="29"/>
        <v/>
      </c>
      <c r="K153" s="116">
        <f>IFERROR(VLOOKUP(D153,Lista!A$4:D$35,3,FALSE),1)</f>
        <v>1</v>
      </c>
      <c r="L153" s="116">
        <f>IFERROR(VLOOKUP(D153,Lista!A$4:E$35,5,FALSE),1)</f>
        <v>1</v>
      </c>
      <c r="M153" s="131" t="str">
        <f t="shared" si="33"/>
        <v/>
      </c>
      <c r="N153" s="131">
        <f t="shared" si="34"/>
        <v>0</v>
      </c>
      <c r="O153" s="131">
        <f t="shared" si="35"/>
        <v>0</v>
      </c>
      <c r="P153" s="123"/>
      <c r="Q153" s="95" t="s">
        <v>174</v>
      </c>
      <c r="R153" s="86"/>
      <c r="S153" s="115"/>
      <c r="T153" s="115"/>
      <c r="U153" s="115"/>
      <c r="V153" s="115"/>
      <c r="W153" s="115"/>
      <c r="X153" s="116" t="str">
        <f t="shared" si="30"/>
        <v/>
      </c>
      <c r="Y153" s="116" t="str">
        <f t="shared" si="36"/>
        <v>0</v>
      </c>
      <c r="Z153" s="116" t="str">
        <f t="shared" si="31"/>
        <v/>
      </c>
      <c r="AA153" s="116">
        <f>IFERROR(VLOOKUP(T153,Lista!A$4:D$35,3,FALSE),1)</f>
        <v>1</v>
      </c>
      <c r="AB153" s="116">
        <f>IFERROR(VLOOKUP(T153,Lista!A$4:E$35,5,FALSE),1)</f>
        <v>1</v>
      </c>
      <c r="AC153" s="117" t="str">
        <f t="shared" si="37"/>
        <v/>
      </c>
      <c r="AD153" s="117">
        <f t="shared" si="38"/>
        <v>0</v>
      </c>
      <c r="AE153" s="117">
        <f t="shared" si="39"/>
        <v>0</v>
      </c>
      <c r="AF153" s="36"/>
      <c r="AG153" s="95" t="s">
        <v>174</v>
      </c>
      <c r="AH153" s="36"/>
    </row>
    <row r="154" spans="1:34" x14ac:dyDescent="0.25">
      <c r="A154" s="130">
        <v>152</v>
      </c>
      <c r="B154" s="111"/>
      <c r="C154" s="115"/>
      <c r="D154" s="115"/>
      <c r="E154" s="115"/>
      <c r="F154" s="115"/>
      <c r="G154" s="115"/>
      <c r="H154" s="116" t="str">
        <f t="shared" si="28"/>
        <v/>
      </c>
      <c r="I154" s="116" t="str">
        <f t="shared" si="32"/>
        <v>0</v>
      </c>
      <c r="J154" s="116" t="str">
        <f t="shared" si="29"/>
        <v/>
      </c>
      <c r="K154" s="116">
        <f>IFERROR(VLOOKUP(D154,Lista!A$4:D$35,3,FALSE),1)</f>
        <v>1</v>
      </c>
      <c r="L154" s="116">
        <f>IFERROR(VLOOKUP(D154,Lista!A$4:E$35,5,FALSE),1)</f>
        <v>1</v>
      </c>
      <c r="M154" s="131" t="str">
        <f t="shared" si="33"/>
        <v/>
      </c>
      <c r="N154" s="131">
        <f t="shared" si="34"/>
        <v>0</v>
      </c>
      <c r="O154" s="131">
        <f t="shared" si="35"/>
        <v>0</v>
      </c>
      <c r="P154" s="123"/>
      <c r="Q154" s="95" t="s">
        <v>174</v>
      </c>
      <c r="R154" s="86"/>
      <c r="S154" s="115"/>
      <c r="T154" s="115"/>
      <c r="U154" s="115"/>
      <c r="V154" s="115"/>
      <c r="W154" s="115"/>
      <c r="X154" s="116" t="str">
        <f t="shared" si="30"/>
        <v/>
      </c>
      <c r="Y154" s="116" t="str">
        <f t="shared" si="36"/>
        <v>0</v>
      </c>
      <c r="Z154" s="116" t="str">
        <f t="shared" si="31"/>
        <v/>
      </c>
      <c r="AA154" s="116">
        <f>IFERROR(VLOOKUP(T154,Lista!A$4:D$35,3,FALSE),1)</f>
        <v>1</v>
      </c>
      <c r="AB154" s="116">
        <f>IFERROR(VLOOKUP(T154,Lista!A$4:E$35,5,FALSE),1)</f>
        <v>1</v>
      </c>
      <c r="AC154" s="117" t="str">
        <f t="shared" si="37"/>
        <v/>
      </c>
      <c r="AD154" s="117">
        <f t="shared" si="38"/>
        <v>0</v>
      </c>
      <c r="AE154" s="117">
        <f t="shared" si="39"/>
        <v>0</v>
      </c>
      <c r="AF154" s="36"/>
      <c r="AG154" s="95" t="s">
        <v>174</v>
      </c>
      <c r="AH154" s="36"/>
    </row>
    <row r="155" spans="1:34" x14ac:dyDescent="0.25">
      <c r="A155" s="130">
        <v>153</v>
      </c>
      <c r="B155" s="111"/>
      <c r="C155" s="115"/>
      <c r="D155" s="115"/>
      <c r="E155" s="115"/>
      <c r="F155" s="115"/>
      <c r="G155" s="115"/>
      <c r="H155" s="116" t="str">
        <f t="shared" si="28"/>
        <v/>
      </c>
      <c r="I155" s="116" t="str">
        <f t="shared" si="32"/>
        <v>0</v>
      </c>
      <c r="J155" s="116" t="str">
        <f t="shared" si="29"/>
        <v/>
      </c>
      <c r="K155" s="116">
        <f>IFERROR(VLOOKUP(D155,Lista!A$4:D$35,3,FALSE),1)</f>
        <v>1</v>
      </c>
      <c r="L155" s="116">
        <f>IFERROR(VLOOKUP(D155,Lista!A$4:E$35,5,FALSE),1)</f>
        <v>1</v>
      </c>
      <c r="M155" s="131" t="str">
        <f t="shared" si="33"/>
        <v/>
      </c>
      <c r="N155" s="131">
        <f t="shared" si="34"/>
        <v>0</v>
      </c>
      <c r="O155" s="131">
        <f t="shared" si="35"/>
        <v>0</v>
      </c>
      <c r="P155" s="123"/>
      <c r="Q155" s="95" t="s">
        <v>174</v>
      </c>
      <c r="R155" s="86"/>
      <c r="S155" s="115"/>
      <c r="T155" s="115"/>
      <c r="U155" s="115"/>
      <c r="V155" s="115"/>
      <c r="W155" s="115"/>
      <c r="X155" s="116" t="str">
        <f t="shared" si="30"/>
        <v/>
      </c>
      <c r="Y155" s="116" t="str">
        <f t="shared" si="36"/>
        <v>0</v>
      </c>
      <c r="Z155" s="116" t="str">
        <f t="shared" si="31"/>
        <v/>
      </c>
      <c r="AA155" s="116">
        <f>IFERROR(VLOOKUP(T155,Lista!A$4:D$35,3,FALSE),1)</f>
        <v>1</v>
      </c>
      <c r="AB155" s="116">
        <f>IFERROR(VLOOKUP(T155,Lista!A$4:E$35,5,FALSE),1)</f>
        <v>1</v>
      </c>
      <c r="AC155" s="117" t="str">
        <f t="shared" si="37"/>
        <v/>
      </c>
      <c r="AD155" s="117">
        <f t="shared" si="38"/>
        <v>0</v>
      </c>
      <c r="AE155" s="117">
        <f t="shared" si="39"/>
        <v>0</v>
      </c>
      <c r="AF155" s="36"/>
      <c r="AG155" s="95" t="s">
        <v>174</v>
      </c>
      <c r="AH155" s="36"/>
    </row>
    <row r="156" spans="1:34" x14ac:dyDescent="0.25">
      <c r="A156" s="130">
        <v>154</v>
      </c>
      <c r="B156" s="111"/>
      <c r="C156" s="115"/>
      <c r="D156" s="115"/>
      <c r="E156" s="115"/>
      <c r="F156" s="115"/>
      <c r="G156" s="115"/>
      <c r="H156" s="116" t="str">
        <f t="shared" si="28"/>
        <v/>
      </c>
      <c r="I156" s="116" t="str">
        <f t="shared" si="32"/>
        <v>0</v>
      </c>
      <c r="J156" s="116" t="str">
        <f t="shared" si="29"/>
        <v/>
      </c>
      <c r="K156" s="116">
        <f>IFERROR(VLOOKUP(D156,Lista!A$4:D$35,3,FALSE),1)</f>
        <v>1</v>
      </c>
      <c r="L156" s="116">
        <f>IFERROR(VLOOKUP(D156,Lista!A$4:E$35,5,FALSE),1)</f>
        <v>1</v>
      </c>
      <c r="M156" s="131" t="str">
        <f t="shared" si="33"/>
        <v/>
      </c>
      <c r="N156" s="131">
        <f t="shared" si="34"/>
        <v>0</v>
      </c>
      <c r="O156" s="131">
        <f t="shared" si="35"/>
        <v>0</v>
      </c>
      <c r="P156" s="123"/>
      <c r="Q156" s="95" t="s">
        <v>174</v>
      </c>
      <c r="R156" s="86"/>
      <c r="S156" s="115"/>
      <c r="T156" s="115"/>
      <c r="U156" s="115"/>
      <c r="V156" s="115"/>
      <c r="W156" s="115"/>
      <c r="X156" s="116" t="str">
        <f t="shared" si="30"/>
        <v/>
      </c>
      <c r="Y156" s="116" t="str">
        <f t="shared" si="36"/>
        <v>0</v>
      </c>
      <c r="Z156" s="116" t="str">
        <f t="shared" si="31"/>
        <v/>
      </c>
      <c r="AA156" s="116">
        <f>IFERROR(VLOOKUP(T156,Lista!A$4:D$35,3,FALSE),1)</f>
        <v>1</v>
      </c>
      <c r="AB156" s="116">
        <f>IFERROR(VLOOKUP(T156,Lista!A$4:E$35,5,FALSE),1)</f>
        <v>1</v>
      </c>
      <c r="AC156" s="117" t="str">
        <f t="shared" si="37"/>
        <v/>
      </c>
      <c r="AD156" s="117">
        <f t="shared" si="38"/>
        <v>0</v>
      </c>
      <c r="AE156" s="117">
        <f t="shared" si="39"/>
        <v>0</v>
      </c>
      <c r="AF156" s="36"/>
      <c r="AG156" s="95" t="s">
        <v>174</v>
      </c>
      <c r="AH156" s="36"/>
    </row>
    <row r="157" spans="1:34" x14ac:dyDescent="0.25">
      <c r="A157" s="130">
        <v>155</v>
      </c>
      <c r="B157" s="111"/>
      <c r="C157" s="115"/>
      <c r="D157" s="115"/>
      <c r="E157" s="115"/>
      <c r="F157" s="115"/>
      <c r="G157" s="115"/>
      <c r="H157" s="116" t="str">
        <f t="shared" si="28"/>
        <v/>
      </c>
      <c r="I157" s="116" t="str">
        <f t="shared" si="32"/>
        <v>0</v>
      </c>
      <c r="J157" s="116" t="str">
        <f t="shared" si="29"/>
        <v/>
      </c>
      <c r="K157" s="116">
        <f>IFERROR(VLOOKUP(D157,Lista!A$4:D$35,3,FALSE),1)</f>
        <v>1</v>
      </c>
      <c r="L157" s="116">
        <f>IFERROR(VLOOKUP(D157,Lista!A$4:E$35,5,FALSE),1)</f>
        <v>1</v>
      </c>
      <c r="M157" s="131" t="str">
        <f t="shared" si="33"/>
        <v/>
      </c>
      <c r="N157" s="131">
        <f t="shared" si="34"/>
        <v>0</v>
      </c>
      <c r="O157" s="131">
        <f t="shared" si="35"/>
        <v>0</v>
      </c>
      <c r="P157" s="123"/>
      <c r="Q157" s="95" t="s">
        <v>174</v>
      </c>
      <c r="R157" s="86"/>
      <c r="S157" s="115"/>
      <c r="T157" s="115"/>
      <c r="U157" s="115"/>
      <c r="V157" s="115"/>
      <c r="W157" s="115"/>
      <c r="X157" s="116" t="str">
        <f t="shared" si="30"/>
        <v/>
      </c>
      <c r="Y157" s="116" t="str">
        <f t="shared" si="36"/>
        <v>0</v>
      </c>
      <c r="Z157" s="116" t="str">
        <f t="shared" si="31"/>
        <v/>
      </c>
      <c r="AA157" s="116">
        <f>IFERROR(VLOOKUP(T157,Lista!A$4:D$35,3,FALSE),1)</f>
        <v>1</v>
      </c>
      <c r="AB157" s="116">
        <f>IFERROR(VLOOKUP(T157,Lista!A$4:E$35,5,FALSE),1)</f>
        <v>1</v>
      </c>
      <c r="AC157" s="117" t="str">
        <f t="shared" si="37"/>
        <v/>
      </c>
      <c r="AD157" s="117">
        <f t="shared" si="38"/>
        <v>0</v>
      </c>
      <c r="AE157" s="117">
        <f t="shared" si="39"/>
        <v>0</v>
      </c>
      <c r="AF157" s="36"/>
      <c r="AG157" s="95" t="s">
        <v>174</v>
      </c>
      <c r="AH157" s="36"/>
    </row>
    <row r="158" spans="1:34" x14ac:dyDescent="0.25">
      <c r="A158" s="130">
        <v>156</v>
      </c>
      <c r="B158" s="111"/>
      <c r="C158" s="115"/>
      <c r="D158" s="115"/>
      <c r="E158" s="115"/>
      <c r="F158" s="115"/>
      <c r="G158" s="115"/>
      <c r="H158" s="116" t="str">
        <f t="shared" si="28"/>
        <v/>
      </c>
      <c r="I158" s="116" t="str">
        <f t="shared" si="32"/>
        <v>0</v>
      </c>
      <c r="J158" s="116" t="str">
        <f t="shared" si="29"/>
        <v/>
      </c>
      <c r="K158" s="116">
        <f>IFERROR(VLOOKUP(D158,Lista!A$4:D$35,3,FALSE),1)</f>
        <v>1</v>
      </c>
      <c r="L158" s="116">
        <f>IFERROR(VLOOKUP(D158,Lista!A$4:E$35,5,FALSE),1)</f>
        <v>1</v>
      </c>
      <c r="M158" s="131" t="str">
        <f t="shared" si="33"/>
        <v/>
      </c>
      <c r="N158" s="131">
        <f t="shared" si="34"/>
        <v>0</v>
      </c>
      <c r="O158" s="131">
        <f t="shared" si="35"/>
        <v>0</v>
      </c>
      <c r="P158" s="123"/>
      <c r="Q158" s="95" t="s">
        <v>174</v>
      </c>
      <c r="R158" s="86"/>
      <c r="S158" s="115"/>
      <c r="T158" s="115"/>
      <c r="U158" s="115"/>
      <c r="V158" s="115"/>
      <c r="W158" s="115"/>
      <c r="X158" s="116" t="str">
        <f t="shared" si="30"/>
        <v/>
      </c>
      <c r="Y158" s="116" t="str">
        <f t="shared" si="36"/>
        <v>0</v>
      </c>
      <c r="Z158" s="116" t="str">
        <f t="shared" si="31"/>
        <v/>
      </c>
      <c r="AA158" s="116">
        <f>IFERROR(VLOOKUP(T158,Lista!A$4:D$35,3,FALSE),1)</f>
        <v>1</v>
      </c>
      <c r="AB158" s="116">
        <f>IFERROR(VLOOKUP(T158,Lista!A$4:E$35,5,FALSE),1)</f>
        <v>1</v>
      </c>
      <c r="AC158" s="117" t="str">
        <f t="shared" si="37"/>
        <v/>
      </c>
      <c r="AD158" s="117">
        <f t="shared" si="38"/>
        <v>0</v>
      </c>
      <c r="AE158" s="117">
        <f t="shared" si="39"/>
        <v>0</v>
      </c>
      <c r="AF158" s="36"/>
      <c r="AG158" s="95" t="s">
        <v>174</v>
      </c>
      <c r="AH158" s="36"/>
    </row>
    <row r="159" spans="1:34" x14ac:dyDescent="0.25">
      <c r="A159" s="130">
        <v>157</v>
      </c>
      <c r="B159" s="111"/>
      <c r="C159" s="115"/>
      <c r="D159" s="115"/>
      <c r="E159" s="115"/>
      <c r="F159" s="115"/>
      <c r="G159" s="115"/>
      <c r="H159" s="116" t="str">
        <f t="shared" si="28"/>
        <v/>
      </c>
      <c r="I159" s="116" t="str">
        <f t="shared" si="32"/>
        <v>0</v>
      </c>
      <c r="J159" s="116" t="str">
        <f t="shared" si="29"/>
        <v/>
      </c>
      <c r="K159" s="116">
        <f>IFERROR(VLOOKUP(D159,Lista!A$4:D$35,3,FALSE),1)</f>
        <v>1</v>
      </c>
      <c r="L159" s="116">
        <f>IFERROR(VLOOKUP(D159,Lista!A$4:E$35,5,FALSE),1)</f>
        <v>1</v>
      </c>
      <c r="M159" s="131" t="str">
        <f t="shared" si="33"/>
        <v/>
      </c>
      <c r="N159" s="131">
        <f t="shared" si="34"/>
        <v>0</v>
      </c>
      <c r="O159" s="131">
        <f t="shared" si="35"/>
        <v>0</v>
      </c>
      <c r="P159" s="123"/>
      <c r="Q159" s="95" t="s">
        <v>174</v>
      </c>
      <c r="R159" s="86"/>
      <c r="S159" s="115"/>
      <c r="T159" s="115"/>
      <c r="U159" s="115"/>
      <c r="V159" s="115"/>
      <c r="W159" s="115"/>
      <c r="X159" s="116" t="str">
        <f t="shared" si="30"/>
        <v/>
      </c>
      <c r="Y159" s="116" t="str">
        <f t="shared" si="36"/>
        <v>0</v>
      </c>
      <c r="Z159" s="116" t="str">
        <f t="shared" si="31"/>
        <v/>
      </c>
      <c r="AA159" s="116">
        <f>IFERROR(VLOOKUP(T159,Lista!A$4:D$35,3,FALSE),1)</f>
        <v>1</v>
      </c>
      <c r="AB159" s="116">
        <f>IFERROR(VLOOKUP(T159,Lista!A$4:E$35,5,FALSE),1)</f>
        <v>1</v>
      </c>
      <c r="AC159" s="117" t="str">
        <f t="shared" si="37"/>
        <v/>
      </c>
      <c r="AD159" s="117">
        <f t="shared" si="38"/>
        <v>0</v>
      </c>
      <c r="AE159" s="117">
        <f t="shared" si="39"/>
        <v>0</v>
      </c>
      <c r="AF159" s="36"/>
      <c r="AG159" s="95" t="s">
        <v>174</v>
      </c>
      <c r="AH159" s="36"/>
    </row>
    <row r="160" spans="1:34" x14ac:dyDescent="0.25">
      <c r="A160" s="130">
        <v>158</v>
      </c>
      <c r="B160" s="111"/>
      <c r="C160" s="115"/>
      <c r="D160" s="115"/>
      <c r="E160" s="115"/>
      <c r="F160" s="115"/>
      <c r="G160" s="115"/>
      <c r="H160" s="116" t="str">
        <f t="shared" si="28"/>
        <v/>
      </c>
      <c r="I160" s="116" t="str">
        <f t="shared" si="32"/>
        <v>0</v>
      </c>
      <c r="J160" s="116" t="str">
        <f t="shared" si="29"/>
        <v/>
      </c>
      <c r="K160" s="116">
        <f>IFERROR(VLOOKUP(D160,Lista!A$4:D$35,3,FALSE),1)</f>
        <v>1</v>
      </c>
      <c r="L160" s="116">
        <f>IFERROR(VLOOKUP(D160,Lista!A$4:E$35,5,FALSE),1)</f>
        <v>1</v>
      </c>
      <c r="M160" s="131" t="str">
        <f t="shared" si="33"/>
        <v/>
      </c>
      <c r="N160" s="131">
        <f t="shared" si="34"/>
        <v>0</v>
      </c>
      <c r="O160" s="131">
        <f t="shared" si="35"/>
        <v>0</v>
      </c>
      <c r="P160" s="123"/>
      <c r="Q160" s="95" t="s">
        <v>174</v>
      </c>
      <c r="R160" s="86"/>
      <c r="S160" s="115"/>
      <c r="T160" s="115"/>
      <c r="U160" s="115"/>
      <c r="V160" s="115"/>
      <c r="W160" s="115"/>
      <c r="X160" s="116" t="str">
        <f t="shared" si="30"/>
        <v/>
      </c>
      <c r="Y160" s="116" t="str">
        <f t="shared" si="36"/>
        <v>0</v>
      </c>
      <c r="Z160" s="116" t="str">
        <f t="shared" si="31"/>
        <v/>
      </c>
      <c r="AA160" s="116">
        <f>IFERROR(VLOOKUP(T160,Lista!A$4:D$35,3,FALSE),1)</f>
        <v>1</v>
      </c>
      <c r="AB160" s="116">
        <f>IFERROR(VLOOKUP(T160,Lista!A$4:E$35,5,FALSE),1)</f>
        <v>1</v>
      </c>
      <c r="AC160" s="117" t="str">
        <f t="shared" si="37"/>
        <v/>
      </c>
      <c r="AD160" s="117">
        <f t="shared" si="38"/>
        <v>0</v>
      </c>
      <c r="AE160" s="117">
        <f t="shared" si="39"/>
        <v>0</v>
      </c>
      <c r="AF160" s="36"/>
      <c r="AG160" s="95" t="s">
        <v>174</v>
      </c>
      <c r="AH160" s="36"/>
    </row>
    <row r="161" spans="1:34" x14ac:dyDescent="0.25">
      <c r="A161" s="130">
        <v>159</v>
      </c>
      <c r="B161" s="111"/>
      <c r="C161" s="115"/>
      <c r="D161" s="115"/>
      <c r="E161" s="115"/>
      <c r="F161" s="115"/>
      <c r="G161" s="115"/>
      <c r="H161" s="116" t="str">
        <f t="shared" si="28"/>
        <v/>
      </c>
      <c r="I161" s="116" t="str">
        <f t="shared" si="32"/>
        <v>0</v>
      </c>
      <c r="J161" s="116" t="str">
        <f t="shared" si="29"/>
        <v/>
      </c>
      <c r="K161" s="116">
        <f>IFERROR(VLOOKUP(D161,Lista!A$4:D$35,3,FALSE),1)</f>
        <v>1</v>
      </c>
      <c r="L161" s="116">
        <f>IFERROR(VLOOKUP(D161,Lista!A$4:E$35,5,FALSE),1)</f>
        <v>1</v>
      </c>
      <c r="M161" s="131" t="str">
        <f t="shared" si="33"/>
        <v/>
      </c>
      <c r="N161" s="131">
        <f t="shared" si="34"/>
        <v>0</v>
      </c>
      <c r="O161" s="131">
        <f t="shared" si="35"/>
        <v>0</v>
      </c>
      <c r="P161" s="123"/>
      <c r="Q161" s="95" t="s">
        <v>174</v>
      </c>
      <c r="R161" s="86"/>
      <c r="S161" s="115"/>
      <c r="T161" s="115"/>
      <c r="U161" s="115"/>
      <c r="V161" s="115"/>
      <c r="W161" s="115"/>
      <c r="X161" s="116" t="str">
        <f t="shared" si="30"/>
        <v/>
      </c>
      <c r="Y161" s="116" t="str">
        <f t="shared" si="36"/>
        <v>0</v>
      </c>
      <c r="Z161" s="116" t="str">
        <f t="shared" si="31"/>
        <v/>
      </c>
      <c r="AA161" s="116">
        <f>IFERROR(VLOOKUP(T161,Lista!A$4:D$35,3,FALSE),1)</f>
        <v>1</v>
      </c>
      <c r="AB161" s="116">
        <f>IFERROR(VLOOKUP(T161,Lista!A$4:E$35,5,FALSE),1)</f>
        <v>1</v>
      </c>
      <c r="AC161" s="117" t="str">
        <f t="shared" si="37"/>
        <v/>
      </c>
      <c r="AD161" s="117">
        <f t="shared" si="38"/>
        <v>0</v>
      </c>
      <c r="AE161" s="117">
        <f t="shared" si="39"/>
        <v>0</v>
      </c>
      <c r="AF161" s="36"/>
      <c r="AG161" s="95" t="s">
        <v>174</v>
      </c>
      <c r="AH161" s="36"/>
    </row>
    <row r="162" spans="1:34" x14ac:dyDescent="0.25">
      <c r="A162" s="130">
        <v>160</v>
      </c>
      <c r="B162" s="111"/>
      <c r="C162" s="115"/>
      <c r="D162" s="115"/>
      <c r="E162" s="115"/>
      <c r="F162" s="115"/>
      <c r="G162" s="115"/>
      <c r="H162" s="116" t="str">
        <f t="shared" si="28"/>
        <v/>
      </c>
      <c r="I162" s="116" t="str">
        <f t="shared" si="32"/>
        <v>0</v>
      </c>
      <c r="J162" s="116" t="str">
        <f t="shared" si="29"/>
        <v/>
      </c>
      <c r="K162" s="116">
        <f>IFERROR(VLOOKUP(D162,Lista!A$4:D$35,3,FALSE),1)</f>
        <v>1</v>
      </c>
      <c r="L162" s="116">
        <f>IFERROR(VLOOKUP(D162,Lista!A$4:E$35,5,FALSE),1)</f>
        <v>1</v>
      </c>
      <c r="M162" s="131" t="str">
        <f t="shared" si="33"/>
        <v/>
      </c>
      <c r="N162" s="131">
        <f t="shared" si="34"/>
        <v>0</v>
      </c>
      <c r="O162" s="131">
        <f t="shared" si="35"/>
        <v>0</v>
      </c>
      <c r="P162" s="123"/>
      <c r="Q162" s="95" t="s">
        <v>174</v>
      </c>
      <c r="R162" s="86"/>
      <c r="S162" s="115"/>
      <c r="T162" s="115"/>
      <c r="U162" s="115"/>
      <c r="V162" s="115"/>
      <c r="W162" s="115"/>
      <c r="X162" s="116" t="str">
        <f t="shared" si="30"/>
        <v/>
      </c>
      <c r="Y162" s="116" t="str">
        <f t="shared" si="36"/>
        <v>0</v>
      </c>
      <c r="Z162" s="116" t="str">
        <f t="shared" si="31"/>
        <v/>
      </c>
      <c r="AA162" s="116">
        <f>IFERROR(VLOOKUP(T162,Lista!A$4:D$35,3,FALSE),1)</f>
        <v>1</v>
      </c>
      <c r="AB162" s="116">
        <f>IFERROR(VLOOKUP(T162,Lista!A$4:E$35,5,FALSE),1)</f>
        <v>1</v>
      </c>
      <c r="AC162" s="117" t="str">
        <f t="shared" si="37"/>
        <v/>
      </c>
      <c r="AD162" s="117">
        <f t="shared" si="38"/>
        <v>0</v>
      </c>
      <c r="AE162" s="117">
        <f t="shared" si="39"/>
        <v>0</v>
      </c>
      <c r="AF162" s="36"/>
      <c r="AG162" s="95" t="s">
        <v>174</v>
      </c>
      <c r="AH162" s="36"/>
    </row>
    <row r="163" spans="1:34" x14ac:dyDescent="0.25">
      <c r="A163" s="130">
        <v>161</v>
      </c>
      <c r="B163" s="111"/>
      <c r="C163" s="115"/>
      <c r="D163" s="115"/>
      <c r="E163" s="115"/>
      <c r="F163" s="115"/>
      <c r="G163" s="115"/>
      <c r="H163" s="116" t="str">
        <f t="shared" ref="H163:H194" si="40">CONCATENATE(C163,J163)</f>
        <v/>
      </c>
      <c r="I163" s="116" t="str">
        <f t="shared" si="32"/>
        <v>0</v>
      </c>
      <c r="J163" s="116" t="str">
        <f t="shared" ref="J163:J194" si="41">IF(OR(ISBLANK(E163),ISBLANK(F163)),IF(OR(C163="ALI",C163="AIE"),"L",IF(ISBLANK(C163),"","A")),IF(C163="EE",IF(F163&gt;=3,IF(E163&gt;=5,"H","A"),IF(F163&gt;=2,IF(E163&gt;=16,"H",IF(E163&lt;=4,"L","A")),IF(E163&lt;=15,"L","A"))),IF(OR(C163="SE",C163="CE"),IF(F163&gt;=4,IF(E163&gt;=6,"H","A"),IF(F163&gt;=2,IF(E163&gt;=20,"H",IF(E163&lt;=5,"L","A")),IF(E163&lt;=19,"L","A"))),IF(OR(C163="ALI",C163="AIE"),IF(F163&gt;=6,IF(E163&gt;=20,"H","A"),IF(F163&gt;=2,IF(E163&gt;=51,"H",IF(E163&lt;=19,"L","A")),IF(E163&lt;=50,"L","A")))))))</f>
        <v/>
      </c>
      <c r="K163" s="116">
        <f>IFERROR(VLOOKUP(D163,Lista!A$4:D$35,3,FALSE),1)</f>
        <v>1</v>
      </c>
      <c r="L163" s="116">
        <f>IFERROR(VLOOKUP(D163,Lista!A$4:E$35,5,FALSE),1)</f>
        <v>1</v>
      </c>
      <c r="M163" s="131" t="str">
        <f t="shared" si="33"/>
        <v/>
      </c>
      <c r="N163" s="131">
        <f t="shared" si="34"/>
        <v>0</v>
      </c>
      <c r="O163" s="131">
        <f t="shared" si="35"/>
        <v>0</v>
      </c>
      <c r="P163" s="123"/>
      <c r="Q163" s="95" t="s">
        <v>174</v>
      </c>
      <c r="R163" s="86"/>
      <c r="S163" s="115"/>
      <c r="T163" s="115"/>
      <c r="U163" s="115"/>
      <c r="V163" s="115"/>
      <c r="W163" s="115"/>
      <c r="X163" s="116" t="str">
        <f t="shared" si="30"/>
        <v/>
      </c>
      <c r="Y163" s="116" t="str">
        <f t="shared" si="36"/>
        <v>0</v>
      </c>
      <c r="Z163" s="116" t="str">
        <f t="shared" si="31"/>
        <v/>
      </c>
      <c r="AA163" s="116">
        <f>IFERROR(VLOOKUP(T163,Lista!A$4:D$35,3,FALSE),1)</f>
        <v>1</v>
      </c>
      <c r="AB163" s="116">
        <f>IFERROR(VLOOKUP(T163,Lista!A$4:E$35,5,FALSE),1)</f>
        <v>1</v>
      </c>
      <c r="AC163" s="117" t="str">
        <f t="shared" si="37"/>
        <v/>
      </c>
      <c r="AD163" s="117">
        <f t="shared" si="38"/>
        <v>0</v>
      </c>
      <c r="AE163" s="117">
        <f t="shared" si="39"/>
        <v>0</v>
      </c>
      <c r="AF163" s="36"/>
      <c r="AG163" s="95" t="s">
        <v>174</v>
      </c>
      <c r="AH163" s="36"/>
    </row>
    <row r="164" spans="1:34" x14ac:dyDescent="0.25">
      <c r="A164" s="130">
        <v>162</v>
      </c>
      <c r="B164" s="111"/>
      <c r="C164" s="115"/>
      <c r="D164" s="115"/>
      <c r="E164" s="115"/>
      <c r="F164" s="115"/>
      <c r="G164" s="115"/>
      <c r="H164" s="116" t="str">
        <f t="shared" si="40"/>
        <v/>
      </c>
      <c r="I164" s="116" t="str">
        <f t="shared" si="32"/>
        <v>0</v>
      </c>
      <c r="J164" s="116" t="str">
        <f t="shared" si="41"/>
        <v/>
      </c>
      <c r="K164" s="116">
        <f>IFERROR(VLOOKUP(D164,Lista!A$4:D$35,3,FALSE),1)</f>
        <v>1</v>
      </c>
      <c r="L164" s="116">
        <f>IFERROR(VLOOKUP(D164,Lista!A$4:E$35,5,FALSE),1)</f>
        <v>1</v>
      </c>
      <c r="M164" s="131" t="str">
        <f t="shared" si="33"/>
        <v/>
      </c>
      <c r="N164" s="131">
        <f t="shared" si="34"/>
        <v>0</v>
      </c>
      <c r="O164" s="131">
        <f t="shared" si="35"/>
        <v>0</v>
      </c>
      <c r="P164" s="123"/>
      <c r="Q164" s="95" t="s">
        <v>174</v>
      </c>
      <c r="R164" s="86"/>
      <c r="S164" s="115"/>
      <c r="T164" s="115"/>
      <c r="U164" s="115"/>
      <c r="V164" s="115"/>
      <c r="W164" s="115"/>
      <c r="X164" s="116" t="str">
        <f t="shared" si="30"/>
        <v/>
      </c>
      <c r="Y164" s="116" t="str">
        <f t="shared" si="36"/>
        <v>0</v>
      </c>
      <c r="Z164" s="116" t="str">
        <f t="shared" si="31"/>
        <v/>
      </c>
      <c r="AA164" s="116">
        <f>IFERROR(VLOOKUP(T164,Lista!A$4:D$35,3,FALSE),1)</f>
        <v>1</v>
      </c>
      <c r="AB164" s="116">
        <f>IFERROR(VLOOKUP(T164,Lista!A$4:E$35,5,FALSE),1)</f>
        <v>1</v>
      </c>
      <c r="AC164" s="117" t="str">
        <f t="shared" si="37"/>
        <v/>
      </c>
      <c r="AD164" s="117">
        <f t="shared" si="38"/>
        <v>0</v>
      </c>
      <c r="AE164" s="117">
        <f t="shared" si="39"/>
        <v>0</v>
      </c>
      <c r="AF164" s="36"/>
      <c r="AG164" s="95" t="s">
        <v>174</v>
      </c>
      <c r="AH164" s="36"/>
    </row>
    <row r="165" spans="1:34" x14ac:dyDescent="0.25">
      <c r="A165" s="130">
        <v>163</v>
      </c>
      <c r="B165" s="111"/>
      <c r="C165" s="115"/>
      <c r="D165" s="115"/>
      <c r="E165" s="115"/>
      <c r="F165" s="115"/>
      <c r="G165" s="115"/>
      <c r="H165" s="116" t="str">
        <f t="shared" si="40"/>
        <v/>
      </c>
      <c r="I165" s="116" t="str">
        <f t="shared" si="32"/>
        <v>0</v>
      </c>
      <c r="J165" s="116" t="str">
        <f t="shared" si="41"/>
        <v/>
      </c>
      <c r="K165" s="116">
        <f>IFERROR(VLOOKUP(D165,Lista!A$4:D$35,3,FALSE),1)</f>
        <v>1</v>
      </c>
      <c r="L165" s="116">
        <f>IFERROR(VLOOKUP(D165,Lista!A$4:E$35,5,FALSE),1)</f>
        <v>1</v>
      </c>
      <c r="M165" s="131" t="str">
        <f t="shared" si="33"/>
        <v/>
      </c>
      <c r="N165" s="131">
        <f t="shared" si="34"/>
        <v>0</v>
      </c>
      <c r="O165" s="131">
        <f t="shared" si="35"/>
        <v>0</v>
      </c>
      <c r="P165" s="123"/>
      <c r="Q165" s="95" t="s">
        <v>174</v>
      </c>
      <c r="R165" s="86"/>
      <c r="S165" s="115"/>
      <c r="T165" s="115"/>
      <c r="U165" s="115"/>
      <c r="V165" s="115"/>
      <c r="W165" s="115"/>
      <c r="X165" s="116" t="str">
        <f t="shared" si="30"/>
        <v/>
      </c>
      <c r="Y165" s="116" t="str">
        <f t="shared" si="36"/>
        <v>0</v>
      </c>
      <c r="Z165" s="116" t="str">
        <f t="shared" si="31"/>
        <v/>
      </c>
      <c r="AA165" s="116">
        <f>IFERROR(VLOOKUP(T165,Lista!A$4:D$35,3,FALSE),1)</f>
        <v>1</v>
      </c>
      <c r="AB165" s="116">
        <f>IFERROR(VLOOKUP(T165,Lista!A$4:E$35,5,FALSE),1)</f>
        <v>1</v>
      </c>
      <c r="AC165" s="117" t="str">
        <f t="shared" si="37"/>
        <v/>
      </c>
      <c r="AD165" s="117">
        <f t="shared" si="38"/>
        <v>0</v>
      </c>
      <c r="AE165" s="117">
        <f t="shared" si="39"/>
        <v>0</v>
      </c>
      <c r="AF165" s="36"/>
      <c r="AG165" s="95" t="s">
        <v>174</v>
      </c>
      <c r="AH165" s="36"/>
    </row>
    <row r="166" spans="1:34" x14ac:dyDescent="0.25">
      <c r="A166" s="130">
        <v>164</v>
      </c>
      <c r="B166" s="111"/>
      <c r="C166" s="115"/>
      <c r="D166" s="115"/>
      <c r="E166" s="115"/>
      <c r="F166" s="115"/>
      <c r="G166" s="115"/>
      <c r="H166" s="116" t="str">
        <f t="shared" si="40"/>
        <v/>
      </c>
      <c r="I166" s="116" t="str">
        <f t="shared" si="32"/>
        <v>0</v>
      </c>
      <c r="J166" s="116" t="str">
        <f t="shared" si="41"/>
        <v/>
      </c>
      <c r="K166" s="116">
        <f>IFERROR(VLOOKUP(D166,Lista!A$4:D$35,3,FALSE),1)</f>
        <v>1</v>
      </c>
      <c r="L166" s="116">
        <f>IFERROR(VLOOKUP(D166,Lista!A$4:E$35,5,FALSE),1)</f>
        <v>1</v>
      </c>
      <c r="M166" s="131" t="str">
        <f t="shared" si="33"/>
        <v/>
      </c>
      <c r="N166" s="131">
        <f t="shared" si="34"/>
        <v>0</v>
      </c>
      <c r="O166" s="131">
        <f t="shared" si="35"/>
        <v>0</v>
      </c>
      <c r="P166" s="123"/>
      <c r="Q166" s="95" t="s">
        <v>174</v>
      </c>
      <c r="R166" s="86"/>
      <c r="S166" s="115"/>
      <c r="T166" s="115"/>
      <c r="U166" s="115"/>
      <c r="V166" s="115"/>
      <c r="W166" s="115"/>
      <c r="X166" s="116" t="str">
        <f t="shared" si="30"/>
        <v/>
      </c>
      <c r="Y166" s="116" t="str">
        <f t="shared" si="36"/>
        <v>0</v>
      </c>
      <c r="Z166" s="116" t="str">
        <f t="shared" si="31"/>
        <v/>
      </c>
      <c r="AA166" s="116">
        <f>IFERROR(VLOOKUP(T166,Lista!A$4:D$35,3,FALSE),1)</f>
        <v>1</v>
      </c>
      <c r="AB166" s="116">
        <f>IFERROR(VLOOKUP(T166,Lista!A$4:E$35,5,FALSE),1)</f>
        <v>1</v>
      </c>
      <c r="AC166" s="117" t="str">
        <f t="shared" si="37"/>
        <v/>
      </c>
      <c r="AD166" s="117">
        <f t="shared" si="38"/>
        <v>0</v>
      </c>
      <c r="AE166" s="117">
        <f t="shared" si="39"/>
        <v>0</v>
      </c>
      <c r="AF166" s="36"/>
      <c r="AG166" s="95" t="s">
        <v>174</v>
      </c>
      <c r="AH166" s="36"/>
    </row>
    <row r="167" spans="1:34" x14ac:dyDescent="0.25">
      <c r="A167" s="130">
        <v>165</v>
      </c>
      <c r="B167" s="111"/>
      <c r="C167" s="115"/>
      <c r="D167" s="115"/>
      <c r="E167" s="115"/>
      <c r="F167" s="115"/>
      <c r="G167" s="115"/>
      <c r="H167" s="116" t="str">
        <f t="shared" si="40"/>
        <v/>
      </c>
      <c r="I167" s="116" t="str">
        <f t="shared" si="32"/>
        <v>0</v>
      </c>
      <c r="J167" s="116" t="str">
        <f t="shared" si="41"/>
        <v/>
      </c>
      <c r="K167" s="116">
        <f>IFERROR(VLOOKUP(D167,Lista!A$4:D$35,3,FALSE),1)</f>
        <v>1</v>
      </c>
      <c r="L167" s="116">
        <f>IFERROR(VLOOKUP(D167,Lista!A$4:E$35,5,FALSE),1)</f>
        <v>1</v>
      </c>
      <c r="M167" s="131" t="str">
        <f t="shared" si="33"/>
        <v/>
      </c>
      <c r="N167" s="131">
        <f t="shared" si="34"/>
        <v>0</v>
      </c>
      <c r="O167" s="131">
        <f t="shared" si="35"/>
        <v>0</v>
      </c>
      <c r="P167" s="123"/>
      <c r="Q167" s="95" t="s">
        <v>174</v>
      </c>
      <c r="R167" s="86"/>
      <c r="S167" s="115"/>
      <c r="T167" s="115"/>
      <c r="U167" s="115"/>
      <c r="V167" s="115"/>
      <c r="W167" s="115"/>
      <c r="X167" s="116" t="str">
        <f t="shared" si="30"/>
        <v/>
      </c>
      <c r="Y167" s="116" t="str">
        <f t="shared" si="36"/>
        <v>0</v>
      </c>
      <c r="Z167" s="116" t="str">
        <f t="shared" si="31"/>
        <v/>
      </c>
      <c r="AA167" s="116">
        <f>IFERROR(VLOOKUP(T167,Lista!A$4:D$35,3,FALSE),1)</f>
        <v>1</v>
      </c>
      <c r="AB167" s="116">
        <f>IFERROR(VLOOKUP(T167,Lista!A$4:E$35,5,FALSE),1)</f>
        <v>1</v>
      </c>
      <c r="AC167" s="117" t="str">
        <f t="shared" si="37"/>
        <v/>
      </c>
      <c r="AD167" s="117">
        <f t="shared" si="38"/>
        <v>0</v>
      </c>
      <c r="AE167" s="117">
        <f t="shared" si="39"/>
        <v>0</v>
      </c>
      <c r="AF167" s="36"/>
      <c r="AG167" s="95" t="s">
        <v>174</v>
      </c>
      <c r="AH167" s="36"/>
    </row>
    <row r="168" spans="1:34" x14ac:dyDescent="0.25">
      <c r="A168" s="130">
        <v>166</v>
      </c>
      <c r="B168" s="111"/>
      <c r="C168" s="115"/>
      <c r="D168" s="115"/>
      <c r="E168" s="115"/>
      <c r="F168" s="115"/>
      <c r="G168" s="115"/>
      <c r="H168" s="116" t="str">
        <f t="shared" si="40"/>
        <v/>
      </c>
      <c r="I168" s="116" t="str">
        <f t="shared" si="32"/>
        <v>0</v>
      </c>
      <c r="J168" s="116" t="str">
        <f t="shared" si="41"/>
        <v/>
      </c>
      <c r="K168" s="116">
        <f>IFERROR(VLOOKUP(D168,Lista!A$4:D$35,3,FALSE),1)</f>
        <v>1</v>
      </c>
      <c r="L168" s="116">
        <f>IFERROR(VLOOKUP(D168,Lista!A$4:E$35,5,FALSE),1)</f>
        <v>1</v>
      </c>
      <c r="M168" s="131" t="str">
        <f t="shared" si="33"/>
        <v/>
      </c>
      <c r="N168" s="131">
        <f t="shared" si="34"/>
        <v>0</v>
      </c>
      <c r="O168" s="131">
        <f t="shared" si="35"/>
        <v>0</v>
      </c>
      <c r="P168" s="123"/>
      <c r="Q168" s="95" t="s">
        <v>174</v>
      </c>
      <c r="R168" s="86"/>
      <c r="S168" s="115"/>
      <c r="T168" s="115"/>
      <c r="U168" s="115"/>
      <c r="V168" s="115"/>
      <c r="W168" s="115"/>
      <c r="X168" s="116" t="str">
        <f t="shared" si="30"/>
        <v/>
      </c>
      <c r="Y168" s="116" t="str">
        <f t="shared" si="36"/>
        <v>0</v>
      </c>
      <c r="Z168" s="116" t="str">
        <f t="shared" si="31"/>
        <v/>
      </c>
      <c r="AA168" s="116">
        <f>IFERROR(VLOOKUP(T168,Lista!A$4:D$35,3,FALSE),1)</f>
        <v>1</v>
      </c>
      <c r="AB168" s="116">
        <f>IFERROR(VLOOKUP(T168,Lista!A$4:E$35,5,FALSE),1)</f>
        <v>1</v>
      </c>
      <c r="AC168" s="117" t="str">
        <f t="shared" si="37"/>
        <v/>
      </c>
      <c r="AD168" s="117">
        <f t="shared" si="38"/>
        <v>0</v>
      </c>
      <c r="AE168" s="117">
        <f t="shared" si="39"/>
        <v>0</v>
      </c>
      <c r="AF168" s="36"/>
      <c r="AG168" s="95" t="s">
        <v>174</v>
      </c>
      <c r="AH168" s="36"/>
    </row>
    <row r="169" spans="1:34" x14ac:dyDescent="0.25">
      <c r="A169" s="130">
        <v>167</v>
      </c>
      <c r="B169" s="111"/>
      <c r="C169" s="115"/>
      <c r="D169" s="115"/>
      <c r="E169" s="115"/>
      <c r="F169" s="115"/>
      <c r="G169" s="115"/>
      <c r="H169" s="116" t="str">
        <f t="shared" si="40"/>
        <v/>
      </c>
      <c r="I169" s="116" t="str">
        <f t="shared" si="32"/>
        <v>0</v>
      </c>
      <c r="J169" s="116" t="str">
        <f t="shared" si="41"/>
        <v/>
      </c>
      <c r="K169" s="116">
        <f>IFERROR(VLOOKUP(D169,Lista!A$4:D$35,3,FALSE),1)</f>
        <v>1</v>
      </c>
      <c r="L169" s="116">
        <f>IFERROR(VLOOKUP(D169,Lista!A$4:E$35,5,FALSE),1)</f>
        <v>1</v>
      </c>
      <c r="M169" s="131" t="str">
        <f t="shared" si="33"/>
        <v/>
      </c>
      <c r="N169" s="131">
        <f t="shared" si="34"/>
        <v>0</v>
      </c>
      <c r="O169" s="131">
        <f t="shared" si="35"/>
        <v>0</v>
      </c>
      <c r="P169" s="123"/>
      <c r="Q169" s="95" t="s">
        <v>174</v>
      </c>
      <c r="R169" s="86"/>
      <c r="S169" s="115"/>
      <c r="T169" s="115"/>
      <c r="U169" s="115"/>
      <c r="V169" s="115"/>
      <c r="W169" s="115"/>
      <c r="X169" s="116" t="str">
        <f t="shared" si="30"/>
        <v/>
      </c>
      <c r="Y169" s="116" t="str">
        <f t="shared" si="36"/>
        <v>0</v>
      </c>
      <c r="Z169" s="116" t="str">
        <f t="shared" si="31"/>
        <v/>
      </c>
      <c r="AA169" s="116">
        <f>IFERROR(VLOOKUP(T169,Lista!A$4:D$35,3,FALSE),1)</f>
        <v>1</v>
      </c>
      <c r="AB169" s="116">
        <f>IFERROR(VLOOKUP(T169,Lista!A$4:E$35,5,FALSE),1)</f>
        <v>1</v>
      </c>
      <c r="AC169" s="117" t="str">
        <f t="shared" si="37"/>
        <v/>
      </c>
      <c r="AD169" s="117">
        <f t="shared" si="38"/>
        <v>0</v>
      </c>
      <c r="AE169" s="117">
        <f t="shared" si="39"/>
        <v>0</v>
      </c>
      <c r="AF169" s="36"/>
      <c r="AG169" s="95" t="s">
        <v>174</v>
      </c>
      <c r="AH169" s="36"/>
    </row>
    <row r="170" spans="1:34" x14ac:dyDescent="0.25">
      <c r="A170" s="130">
        <v>168</v>
      </c>
      <c r="B170" s="111"/>
      <c r="C170" s="115"/>
      <c r="D170" s="115"/>
      <c r="E170" s="115"/>
      <c r="F170" s="115"/>
      <c r="G170" s="115"/>
      <c r="H170" s="116" t="str">
        <f t="shared" si="40"/>
        <v/>
      </c>
      <c r="I170" s="116" t="str">
        <f t="shared" si="32"/>
        <v>0</v>
      </c>
      <c r="J170" s="116" t="str">
        <f t="shared" si="41"/>
        <v/>
      </c>
      <c r="K170" s="116">
        <f>IFERROR(VLOOKUP(D170,Lista!A$4:D$35,3,FALSE),1)</f>
        <v>1</v>
      </c>
      <c r="L170" s="116">
        <f>IFERROR(VLOOKUP(D170,Lista!A$4:E$35,5,FALSE),1)</f>
        <v>1</v>
      </c>
      <c r="M170" s="131" t="str">
        <f t="shared" si="33"/>
        <v/>
      </c>
      <c r="N170" s="131">
        <f t="shared" si="34"/>
        <v>0</v>
      </c>
      <c r="O170" s="131">
        <f t="shared" si="35"/>
        <v>0</v>
      </c>
      <c r="P170" s="123"/>
      <c r="Q170" s="95" t="s">
        <v>174</v>
      </c>
      <c r="R170" s="86"/>
      <c r="S170" s="115"/>
      <c r="T170" s="115"/>
      <c r="U170" s="115"/>
      <c r="V170" s="115"/>
      <c r="W170" s="115"/>
      <c r="X170" s="116" t="str">
        <f t="shared" si="30"/>
        <v/>
      </c>
      <c r="Y170" s="116" t="str">
        <f t="shared" si="36"/>
        <v>0</v>
      </c>
      <c r="Z170" s="116" t="str">
        <f t="shared" si="31"/>
        <v/>
      </c>
      <c r="AA170" s="116">
        <f>IFERROR(VLOOKUP(T170,Lista!A$4:D$35,3,FALSE),1)</f>
        <v>1</v>
      </c>
      <c r="AB170" s="116">
        <f>IFERROR(VLOOKUP(T170,Lista!A$4:E$35,5,FALSE),1)</f>
        <v>1</v>
      </c>
      <c r="AC170" s="117" t="str">
        <f t="shared" si="37"/>
        <v/>
      </c>
      <c r="AD170" s="117">
        <f t="shared" si="38"/>
        <v>0</v>
      </c>
      <c r="AE170" s="117">
        <f t="shared" si="39"/>
        <v>0</v>
      </c>
      <c r="AF170" s="36"/>
      <c r="AG170" s="95" t="s">
        <v>174</v>
      </c>
      <c r="AH170" s="36"/>
    </row>
    <row r="171" spans="1:34" x14ac:dyDescent="0.25">
      <c r="A171" s="130">
        <v>169</v>
      </c>
      <c r="B171" s="111"/>
      <c r="C171" s="115"/>
      <c r="D171" s="115"/>
      <c r="E171" s="115"/>
      <c r="F171" s="115"/>
      <c r="G171" s="115"/>
      <c r="H171" s="116" t="str">
        <f t="shared" si="40"/>
        <v/>
      </c>
      <c r="I171" s="116" t="str">
        <f t="shared" si="32"/>
        <v>0</v>
      </c>
      <c r="J171" s="116" t="str">
        <f t="shared" si="41"/>
        <v/>
      </c>
      <c r="K171" s="116">
        <f>IFERROR(VLOOKUP(D171,Lista!A$4:D$35,3,FALSE),1)</f>
        <v>1</v>
      </c>
      <c r="L171" s="116">
        <f>IFERROR(VLOOKUP(D171,Lista!A$4:E$35,5,FALSE),1)</f>
        <v>1</v>
      </c>
      <c r="M171" s="131" t="str">
        <f t="shared" si="33"/>
        <v/>
      </c>
      <c r="N171" s="131">
        <f t="shared" si="34"/>
        <v>0</v>
      </c>
      <c r="O171" s="131">
        <f t="shared" si="35"/>
        <v>0</v>
      </c>
      <c r="P171" s="123"/>
      <c r="Q171" s="95" t="s">
        <v>174</v>
      </c>
      <c r="R171" s="86"/>
      <c r="S171" s="115"/>
      <c r="T171" s="115"/>
      <c r="U171" s="115"/>
      <c r="V171" s="115"/>
      <c r="W171" s="115"/>
      <c r="X171" s="116" t="str">
        <f t="shared" si="30"/>
        <v/>
      </c>
      <c r="Y171" s="116" t="str">
        <f t="shared" si="36"/>
        <v>0</v>
      </c>
      <c r="Z171" s="116" t="str">
        <f t="shared" si="31"/>
        <v/>
      </c>
      <c r="AA171" s="116">
        <f>IFERROR(VLOOKUP(T171,Lista!A$4:D$35,3,FALSE),1)</f>
        <v>1</v>
      </c>
      <c r="AB171" s="116">
        <f>IFERROR(VLOOKUP(T171,Lista!A$4:E$35,5,FALSE),1)</f>
        <v>1</v>
      </c>
      <c r="AC171" s="117" t="str">
        <f t="shared" si="37"/>
        <v/>
      </c>
      <c r="AD171" s="117">
        <f t="shared" si="38"/>
        <v>0</v>
      </c>
      <c r="AE171" s="117">
        <f t="shared" si="39"/>
        <v>0</v>
      </c>
      <c r="AF171" s="36"/>
      <c r="AG171" s="95" t="s">
        <v>174</v>
      </c>
      <c r="AH171" s="36"/>
    </row>
    <row r="172" spans="1:34" x14ac:dyDescent="0.25">
      <c r="A172" s="130">
        <v>170</v>
      </c>
      <c r="B172" s="111"/>
      <c r="C172" s="115"/>
      <c r="D172" s="115"/>
      <c r="E172" s="115"/>
      <c r="F172" s="115"/>
      <c r="G172" s="115"/>
      <c r="H172" s="116" t="str">
        <f t="shared" si="40"/>
        <v/>
      </c>
      <c r="I172" s="116" t="str">
        <f t="shared" si="32"/>
        <v>0</v>
      </c>
      <c r="J172" s="116" t="str">
        <f t="shared" si="41"/>
        <v/>
      </c>
      <c r="K172" s="116">
        <f>IFERROR(VLOOKUP(D172,Lista!A$4:D$35,3,FALSE),1)</f>
        <v>1</v>
      </c>
      <c r="L172" s="116">
        <f>IFERROR(VLOOKUP(D172,Lista!A$4:E$35,5,FALSE),1)</f>
        <v>1</v>
      </c>
      <c r="M172" s="131" t="str">
        <f t="shared" si="33"/>
        <v/>
      </c>
      <c r="N172" s="131">
        <f t="shared" si="34"/>
        <v>0</v>
      </c>
      <c r="O172" s="131">
        <f t="shared" si="35"/>
        <v>0</v>
      </c>
      <c r="P172" s="123"/>
      <c r="Q172" s="95" t="s">
        <v>174</v>
      </c>
      <c r="R172" s="86"/>
      <c r="S172" s="115"/>
      <c r="T172" s="115"/>
      <c r="U172" s="115"/>
      <c r="V172" s="115"/>
      <c r="W172" s="115"/>
      <c r="X172" s="116" t="str">
        <f t="shared" si="30"/>
        <v/>
      </c>
      <c r="Y172" s="116" t="str">
        <f t="shared" si="36"/>
        <v>0</v>
      </c>
      <c r="Z172" s="116" t="str">
        <f t="shared" si="31"/>
        <v/>
      </c>
      <c r="AA172" s="116">
        <f>IFERROR(VLOOKUP(T172,Lista!A$4:D$35,3,FALSE),1)</f>
        <v>1</v>
      </c>
      <c r="AB172" s="116">
        <f>IFERROR(VLOOKUP(T172,Lista!A$4:E$35,5,FALSE),1)</f>
        <v>1</v>
      </c>
      <c r="AC172" s="117" t="str">
        <f t="shared" si="37"/>
        <v/>
      </c>
      <c r="AD172" s="117">
        <f t="shared" si="38"/>
        <v>0</v>
      </c>
      <c r="AE172" s="117">
        <f t="shared" si="39"/>
        <v>0</v>
      </c>
      <c r="AF172" s="36"/>
      <c r="AG172" s="95" t="s">
        <v>174</v>
      </c>
      <c r="AH172" s="36"/>
    </row>
    <row r="173" spans="1:34" x14ac:dyDescent="0.25">
      <c r="A173" s="130">
        <v>171</v>
      </c>
      <c r="B173" s="111"/>
      <c r="C173" s="115"/>
      <c r="D173" s="115"/>
      <c r="E173" s="115"/>
      <c r="F173" s="115"/>
      <c r="G173" s="115"/>
      <c r="H173" s="116" t="str">
        <f t="shared" si="40"/>
        <v/>
      </c>
      <c r="I173" s="116" t="str">
        <f t="shared" si="32"/>
        <v>0</v>
      </c>
      <c r="J173" s="116" t="str">
        <f t="shared" si="41"/>
        <v/>
      </c>
      <c r="K173" s="116">
        <f>IFERROR(VLOOKUP(D173,Lista!A$4:D$35,3,FALSE),1)</f>
        <v>1</v>
      </c>
      <c r="L173" s="116">
        <f>IFERROR(VLOOKUP(D173,Lista!A$4:E$35,5,FALSE),1)</f>
        <v>1</v>
      </c>
      <c r="M173" s="131" t="str">
        <f t="shared" si="33"/>
        <v/>
      </c>
      <c r="N173" s="131">
        <f t="shared" si="34"/>
        <v>0</v>
      </c>
      <c r="O173" s="131">
        <f t="shared" si="35"/>
        <v>0</v>
      </c>
      <c r="P173" s="123"/>
      <c r="Q173" s="95" t="s">
        <v>174</v>
      </c>
      <c r="R173" s="86"/>
      <c r="S173" s="115"/>
      <c r="T173" s="115"/>
      <c r="U173" s="115"/>
      <c r="V173" s="115"/>
      <c r="W173" s="115"/>
      <c r="X173" s="116" t="str">
        <f t="shared" si="30"/>
        <v/>
      </c>
      <c r="Y173" s="116" t="str">
        <f t="shared" si="36"/>
        <v>0</v>
      </c>
      <c r="Z173" s="116" t="str">
        <f t="shared" si="31"/>
        <v/>
      </c>
      <c r="AA173" s="116">
        <f>IFERROR(VLOOKUP(T173,Lista!A$4:D$35,3,FALSE),1)</f>
        <v>1</v>
      </c>
      <c r="AB173" s="116">
        <f>IFERROR(VLOOKUP(T173,Lista!A$4:E$35,5,FALSE),1)</f>
        <v>1</v>
      </c>
      <c r="AC173" s="117" t="str">
        <f t="shared" si="37"/>
        <v/>
      </c>
      <c r="AD173" s="117">
        <f t="shared" si="38"/>
        <v>0</v>
      </c>
      <c r="AE173" s="117">
        <f t="shared" si="39"/>
        <v>0</v>
      </c>
      <c r="AF173" s="36"/>
      <c r="AG173" s="95" t="s">
        <v>174</v>
      </c>
      <c r="AH173" s="36"/>
    </row>
    <row r="174" spans="1:34" x14ac:dyDescent="0.25">
      <c r="A174" s="130">
        <v>172</v>
      </c>
      <c r="B174" s="111"/>
      <c r="C174" s="115"/>
      <c r="D174" s="115"/>
      <c r="E174" s="115"/>
      <c r="F174" s="115"/>
      <c r="G174" s="115"/>
      <c r="H174" s="116" t="str">
        <f t="shared" si="40"/>
        <v/>
      </c>
      <c r="I174" s="116" t="str">
        <f t="shared" si="32"/>
        <v>0</v>
      </c>
      <c r="J174" s="116" t="str">
        <f t="shared" si="41"/>
        <v/>
      </c>
      <c r="K174" s="116">
        <f>IFERROR(VLOOKUP(D174,Lista!A$4:D$35,3,FALSE),1)</f>
        <v>1</v>
      </c>
      <c r="L174" s="116">
        <f>IFERROR(VLOOKUP(D174,Lista!A$4:E$35,5,FALSE),1)</f>
        <v>1</v>
      </c>
      <c r="M174" s="131" t="str">
        <f t="shared" si="33"/>
        <v/>
      </c>
      <c r="N174" s="131">
        <f t="shared" si="34"/>
        <v>0</v>
      </c>
      <c r="O174" s="131">
        <f t="shared" si="35"/>
        <v>0</v>
      </c>
      <c r="P174" s="123"/>
      <c r="Q174" s="95" t="s">
        <v>174</v>
      </c>
      <c r="R174" s="86"/>
      <c r="S174" s="115"/>
      <c r="T174" s="115"/>
      <c r="U174" s="115"/>
      <c r="V174" s="115"/>
      <c r="W174" s="115"/>
      <c r="X174" s="116" t="str">
        <f t="shared" si="30"/>
        <v/>
      </c>
      <c r="Y174" s="116" t="str">
        <f t="shared" si="36"/>
        <v>0</v>
      </c>
      <c r="Z174" s="116" t="str">
        <f t="shared" si="31"/>
        <v/>
      </c>
      <c r="AA174" s="116">
        <f>IFERROR(VLOOKUP(T174,Lista!A$4:D$35,3,FALSE),1)</f>
        <v>1</v>
      </c>
      <c r="AB174" s="116">
        <f>IFERROR(VLOOKUP(T174,Lista!A$4:E$35,5,FALSE),1)</f>
        <v>1</v>
      </c>
      <c r="AC174" s="117" t="str">
        <f t="shared" si="37"/>
        <v/>
      </c>
      <c r="AD174" s="117">
        <f t="shared" si="38"/>
        <v>0</v>
      </c>
      <c r="AE174" s="117">
        <f t="shared" si="39"/>
        <v>0</v>
      </c>
      <c r="AF174" s="36"/>
      <c r="AG174" s="95" t="s">
        <v>174</v>
      </c>
      <c r="AH174" s="36"/>
    </row>
    <row r="175" spans="1:34" x14ac:dyDescent="0.25">
      <c r="A175" s="130">
        <v>173</v>
      </c>
      <c r="B175" s="111"/>
      <c r="C175" s="115"/>
      <c r="D175" s="115"/>
      <c r="E175" s="115"/>
      <c r="F175" s="115"/>
      <c r="G175" s="115"/>
      <c r="H175" s="116" t="str">
        <f t="shared" si="40"/>
        <v/>
      </c>
      <c r="I175" s="116" t="str">
        <f t="shared" si="32"/>
        <v>0</v>
      </c>
      <c r="J175" s="116" t="str">
        <f t="shared" si="41"/>
        <v/>
      </c>
      <c r="K175" s="116">
        <f>IFERROR(VLOOKUP(D175,Lista!A$4:D$35,3,FALSE),1)</f>
        <v>1</v>
      </c>
      <c r="L175" s="116">
        <f>IFERROR(VLOOKUP(D175,Lista!A$4:E$35,5,FALSE),1)</f>
        <v>1</v>
      </c>
      <c r="M175" s="131" t="str">
        <f t="shared" si="33"/>
        <v/>
      </c>
      <c r="N175" s="131">
        <f t="shared" si="34"/>
        <v>0</v>
      </c>
      <c r="O175" s="131">
        <f t="shared" si="35"/>
        <v>0</v>
      </c>
      <c r="P175" s="123"/>
      <c r="Q175" s="95" t="s">
        <v>174</v>
      </c>
      <c r="R175" s="86"/>
      <c r="S175" s="115"/>
      <c r="T175" s="115"/>
      <c r="U175" s="115"/>
      <c r="V175" s="115"/>
      <c r="W175" s="115"/>
      <c r="X175" s="116" t="str">
        <f t="shared" si="30"/>
        <v/>
      </c>
      <c r="Y175" s="116" t="str">
        <f t="shared" si="36"/>
        <v>0</v>
      </c>
      <c r="Z175" s="116" t="str">
        <f t="shared" si="31"/>
        <v/>
      </c>
      <c r="AA175" s="116">
        <f>IFERROR(VLOOKUP(T175,Lista!A$4:D$35,3,FALSE),1)</f>
        <v>1</v>
      </c>
      <c r="AB175" s="116">
        <f>IFERROR(VLOOKUP(T175,Lista!A$4:E$35,5,FALSE),1)</f>
        <v>1</v>
      </c>
      <c r="AC175" s="117" t="str">
        <f t="shared" si="37"/>
        <v/>
      </c>
      <c r="AD175" s="117">
        <f t="shared" si="38"/>
        <v>0</v>
      </c>
      <c r="AE175" s="117">
        <f t="shared" si="39"/>
        <v>0</v>
      </c>
      <c r="AF175" s="36"/>
      <c r="AG175" s="95" t="s">
        <v>174</v>
      </c>
      <c r="AH175" s="36"/>
    </row>
    <row r="176" spans="1:34" x14ac:dyDescent="0.25">
      <c r="A176" s="130">
        <v>174</v>
      </c>
      <c r="B176" s="111"/>
      <c r="C176" s="115"/>
      <c r="D176" s="115"/>
      <c r="E176" s="115"/>
      <c r="F176" s="115"/>
      <c r="G176" s="115"/>
      <c r="H176" s="116" t="str">
        <f t="shared" si="40"/>
        <v/>
      </c>
      <c r="I176" s="116" t="str">
        <f t="shared" si="32"/>
        <v>0</v>
      </c>
      <c r="J176" s="116" t="str">
        <f t="shared" si="41"/>
        <v/>
      </c>
      <c r="K176" s="116">
        <f>IFERROR(VLOOKUP(D176,Lista!A$4:D$35,3,FALSE),1)</f>
        <v>1</v>
      </c>
      <c r="L176" s="116">
        <f>IFERROR(VLOOKUP(D176,Lista!A$4:E$35,5,FALSE),1)</f>
        <v>1</v>
      </c>
      <c r="M176" s="131" t="str">
        <f t="shared" si="33"/>
        <v/>
      </c>
      <c r="N176" s="131">
        <f t="shared" si="34"/>
        <v>0</v>
      </c>
      <c r="O176" s="131">
        <f t="shared" si="35"/>
        <v>0</v>
      </c>
      <c r="P176" s="123"/>
      <c r="Q176" s="95" t="s">
        <v>174</v>
      </c>
      <c r="R176" s="86"/>
      <c r="S176" s="115"/>
      <c r="T176" s="115"/>
      <c r="U176" s="115"/>
      <c r="V176" s="115"/>
      <c r="W176" s="115"/>
      <c r="X176" s="116" t="str">
        <f t="shared" si="30"/>
        <v/>
      </c>
      <c r="Y176" s="116" t="str">
        <f t="shared" si="36"/>
        <v>0</v>
      </c>
      <c r="Z176" s="116" t="str">
        <f t="shared" si="31"/>
        <v/>
      </c>
      <c r="AA176" s="116">
        <f>IFERROR(VLOOKUP(T176,Lista!A$4:D$35,3,FALSE),1)</f>
        <v>1</v>
      </c>
      <c r="AB176" s="116">
        <f>IFERROR(VLOOKUP(T176,Lista!A$4:E$35,5,FALSE),1)</f>
        <v>1</v>
      </c>
      <c r="AC176" s="117" t="str">
        <f t="shared" si="37"/>
        <v/>
      </c>
      <c r="AD176" s="117">
        <f t="shared" si="38"/>
        <v>0</v>
      </c>
      <c r="AE176" s="117">
        <f t="shared" si="39"/>
        <v>0</v>
      </c>
      <c r="AF176" s="36"/>
      <c r="AG176" s="95" t="s">
        <v>174</v>
      </c>
      <c r="AH176" s="36"/>
    </row>
    <row r="177" spans="1:34" x14ac:dyDescent="0.25">
      <c r="A177" s="130">
        <v>175</v>
      </c>
      <c r="B177" s="111"/>
      <c r="C177" s="115"/>
      <c r="D177" s="115"/>
      <c r="E177" s="115"/>
      <c r="F177" s="115"/>
      <c r="G177" s="115"/>
      <c r="H177" s="116" t="str">
        <f t="shared" si="40"/>
        <v/>
      </c>
      <c r="I177" s="116" t="str">
        <f t="shared" si="32"/>
        <v>0</v>
      </c>
      <c r="J177" s="116" t="str">
        <f t="shared" si="41"/>
        <v/>
      </c>
      <c r="K177" s="116">
        <f>IFERROR(VLOOKUP(D177,Lista!A$4:D$35,3,FALSE),1)</f>
        <v>1</v>
      </c>
      <c r="L177" s="116">
        <f>IFERROR(VLOOKUP(D177,Lista!A$4:E$35,5,FALSE),1)</f>
        <v>1</v>
      </c>
      <c r="M177" s="131" t="str">
        <f t="shared" si="33"/>
        <v/>
      </c>
      <c r="N177" s="131">
        <f t="shared" si="34"/>
        <v>0</v>
      </c>
      <c r="O177" s="131">
        <f t="shared" si="35"/>
        <v>0</v>
      </c>
      <c r="P177" s="123"/>
      <c r="Q177" s="95" t="s">
        <v>174</v>
      </c>
      <c r="R177" s="86"/>
      <c r="S177" s="115"/>
      <c r="T177" s="115"/>
      <c r="U177" s="115"/>
      <c r="V177" s="115"/>
      <c r="W177" s="115"/>
      <c r="X177" s="116" t="str">
        <f t="shared" si="30"/>
        <v/>
      </c>
      <c r="Y177" s="116" t="str">
        <f t="shared" si="36"/>
        <v>0</v>
      </c>
      <c r="Z177" s="116" t="str">
        <f t="shared" si="31"/>
        <v/>
      </c>
      <c r="AA177" s="116">
        <f>IFERROR(VLOOKUP(T177,Lista!A$4:D$35,3,FALSE),1)</f>
        <v>1</v>
      </c>
      <c r="AB177" s="116">
        <f>IFERROR(VLOOKUP(T177,Lista!A$4:E$35,5,FALSE),1)</f>
        <v>1</v>
      </c>
      <c r="AC177" s="117" t="str">
        <f t="shared" si="37"/>
        <v/>
      </c>
      <c r="AD177" s="117">
        <f t="shared" si="38"/>
        <v>0</v>
      </c>
      <c r="AE177" s="117">
        <f t="shared" si="39"/>
        <v>0</v>
      </c>
      <c r="AF177" s="36"/>
      <c r="AG177" s="95" t="s">
        <v>174</v>
      </c>
      <c r="AH177" s="36"/>
    </row>
    <row r="178" spans="1:34" x14ac:dyDescent="0.25">
      <c r="A178" s="130">
        <v>176</v>
      </c>
      <c r="B178" s="111"/>
      <c r="C178" s="115"/>
      <c r="D178" s="115"/>
      <c r="E178" s="115"/>
      <c r="F178" s="115"/>
      <c r="G178" s="115"/>
      <c r="H178" s="116" t="str">
        <f t="shared" si="40"/>
        <v/>
      </c>
      <c r="I178" s="116" t="str">
        <f t="shared" si="32"/>
        <v>0</v>
      </c>
      <c r="J178" s="116" t="str">
        <f t="shared" si="41"/>
        <v/>
      </c>
      <c r="K178" s="116">
        <f>IFERROR(VLOOKUP(D178,Lista!A$4:D$35,3,FALSE),1)</f>
        <v>1</v>
      </c>
      <c r="L178" s="116">
        <f>IFERROR(VLOOKUP(D178,Lista!A$4:E$35,5,FALSE),1)</f>
        <v>1</v>
      </c>
      <c r="M178" s="131" t="str">
        <f t="shared" si="33"/>
        <v/>
      </c>
      <c r="N178" s="131">
        <f t="shared" si="34"/>
        <v>0</v>
      </c>
      <c r="O178" s="131">
        <f t="shared" si="35"/>
        <v>0</v>
      </c>
      <c r="P178" s="123"/>
      <c r="Q178" s="95" t="s">
        <v>174</v>
      </c>
      <c r="R178" s="86"/>
      <c r="S178" s="115"/>
      <c r="T178" s="115"/>
      <c r="U178" s="115"/>
      <c r="V178" s="115"/>
      <c r="W178" s="115"/>
      <c r="X178" s="116" t="str">
        <f t="shared" si="30"/>
        <v/>
      </c>
      <c r="Y178" s="116" t="str">
        <f t="shared" si="36"/>
        <v>0</v>
      </c>
      <c r="Z178" s="116" t="str">
        <f t="shared" si="31"/>
        <v/>
      </c>
      <c r="AA178" s="116">
        <f>IFERROR(VLOOKUP(T178,Lista!A$4:D$35,3,FALSE),1)</f>
        <v>1</v>
      </c>
      <c r="AB178" s="116">
        <f>IFERROR(VLOOKUP(T178,Lista!A$4:E$35,5,FALSE),1)</f>
        <v>1</v>
      </c>
      <c r="AC178" s="117" t="str">
        <f t="shared" si="37"/>
        <v/>
      </c>
      <c r="AD178" s="117">
        <f t="shared" si="38"/>
        <v>0</v>
      </c>
      <c r="AE178" s="117">
        <f t="shared" si="39"/>
        <v>0</v>
      </c>
      <c r="AF178" s="36"/>
      <c r="AG178" s="95" t="s">
        <v>174</v>
      </c>
      <c r="AH178" s="36"/>
    </row>
    <row r="179" spans="1:34" x14ac:dyDescent="0.25">
      <c r="A179" s="130">
        <v>177</v>
      </c>
      <c r="B179" s="111"/>
      <c r="C179" s="115"/>
      <c r="D179" s="115"/>
      <c r="E179" s="115"/>
      <c r="F179" s="115"/>
      <c r="G179" s="115"/>
      <c r="H179" s="116" t="str">
        <f t="shared" si="40"/>
        <v/>
      </c>
      <c r="I179" s="116" t="str">
        <f t="shared" si="32"/>
        <v>0</v>
      </c>
      <c r="J179" s="116" t="str">
        <f t="shared" si="41"/>
        <v/>
      </c>
      <c r="K179" s="116">
        <f>IFERROR(VLOOKUP(D179,Lista!A$4:D$35,3,FALSE),1)</f>
        <v>1</v>
      </c>
      <c r="L179" s="116">
        <f>IFERROR(VLOOKUP(D179,Lista!A$4:E$35,5,FALSE),1)</f>
        <v>1</v>
      </c>
      <c r="M179" s="131" t="str">
        <f t="shared" si="33"/>
        <v/>
      </c>
      <c r="N179" s="131">
        <f t="shared" si="34"/>
        <v>0</v>
      </c>
      <c r="O179" s="131">
        <f t="shared" si="35"/>
        <v>0</v>
      </c>
      <c r="P179" s="123"/>
      <c r="Q179" s="95" t="s">
        <v>174</v>
      </c>
      <c r="R179" s="86"/>
      <c r="S179" s="115"/>
      <c r="T179" s="115"/>
      <c r="U179" s="115"/>
      <c r="V179" s="115"/>
      <c r="W179" s="115"/>
      <c r="X179" s="116" t="str">
        <f t="shared" si="30"/>
        <v/>
      </c>
      <c r="Y179" s="116" t="str">
        <f t="shared" si="36"/>
        <v>0</v>
      </c>
      <c r="Z179" s="116" t="str">
        <f t="shared" si="31"/>
        <v/>
      </c>
      <c r="AA179" s="116">
        <f>IFERROR(VLOOKUP(T179,Lista!A$4:D$35,3,FALSE),1)</f>
        <v>1</v>
      </c>
      <c r="AB179" s="116">
        <f>IFERROR(VLOOKUP(T179,Lista!A$4:E$35,5,FALSE),1)</f>
        <v>1</v>
      </c>
      <c r="AC179" s="117" t="str">
        <f t="shared" si="37"/>
        <v/>
      </c>
      <c r="AD179" s="117">
        <f t="shared" si="38"/>
        <v>0</v>
      </c>
      <c r="AE179" s="117">
        <f t="shared" si="39"/>
        <v>0</v>
      </c>
      <c r="AF179" s="36"/>
      <c r="AG179" s="95" t="s">
        <v>174</v>
      </c>
      <c r="AH179" s="36"/>
    </row>
    <row r="180" spans="1:34" x14ac:dyDescent="0.25">
      <c r="A180" s="130">
        <v>178</v>
      </c>
      <c r="B180" s="111"/>
      <c r="C180" s="115"/>
      <c r="D180" s="115"/>
      <c r="E180" s="115"/>
      <c r="F180" s="115"/>
      <c r="G180" s="115"/>
      <c r="H180" s="116" t="str">
        <f t="shared" si="40"/>
        <v/>
      </c>
      <c r="I180" s="116" t="str">
        <f t="shared" si="32"/>
        <v>0</v>
      </c>
      <c r="J180" s="116" t="str">
        <f t="shared" si="41"/>
        <v/>
      </c>
      <c r="K180" s="116">
        <f>IFERROR(VLOOKUP(D180,Lista!A$4:D$35,3,FALSE),1)</f>
        <v>1</v>
      </c>
      <c r="L180" s="116">
        <f>IFERROR(VLOOKUP(D180,Lista!A$4:E$35,5,FALSE),1)</f>
        <v>1</v>
      </c>
      <c r="M180" s="131" t="str">
        <f t="shared" si="33"/>
        <v/>
      </c>
      <c r="N180" s="131">
        <f t="shared" si="34"/>
        <v>0</v>
      </c>
      <c r="O180" s="131">
        <f t="shared" si="35"/>
        <v>0</v>
      </c>
      <c r="P180" s="123"/>
      <c r="Q180" s="95" t="s">
        <v>174</v>
      </c>
      <c r="R180" s="86"/>
      <c r="S180" s="115"/>
      <c r="T180" s="115"/>
      <c r="U180" s="115"/>
      <c r="V180" s="115"/>
      <c r="W180" s="115"/>
      <c r="X180" s="116" t="str">
        <f t="shared" si="30"/>
        <v/>
      </c>
      <c r="Y180" s="116" t="str">
        <f t="shared" si="36"/>
        <v>0</v>
      </c>
      <c r="Z180" s="116" t="str">
        <f t="shared" si="31"/>
        <v/>
      </c>
      <c r="AA180" s="116">
        <f>IFERROR(VLOOKUP(T180,Lista!A$4:D$35,3,FALSE),1)</f>
        <v>1</v>
      </c>
      <c r="AB180" s="116">
        <f>IFERROR(VLOOKUP(T180,Lista!A$4:E$35,5,FALSE),1)</f>
        <v>1</v>
      </c>
      <c r="AC180" s="117" t="str">
        <f t="shared" si="37"/>
        <v/>
      </c>
      <c r="AD180" s="117">
        <f t="shared" si="38"/>
        <v>0</v>
      </c>
      <c r="AE180" s="117">
        <f t="shared" si="39"/>
        <v>0</v>
      </c>
      <c r="AF180" s="36"/>
      <c r="AG180" s="95" t="s">
        <v>174</v>
      </c>
      <c r="AH180" s="36"/>
    </row>
    <row r="181" spans="1:34" x14ac:dyDescent="0.25">
      <c r="A181" s="130">
        <v>179</v>
      </c>
      <c r="B181" s="111"/>
      <c r="C181" s="115"/>
      <c r="D181" s="115"/>
      <c r="E181" s="115"/>
      <c r="F181" s="115"/>
      <c r="G181" s="115"/>
      <c r="H181" s="116" t="str">
        <f t="shared" si="40"/>
        <v/>
      </c>
      <c r="I181" s="116" t="str">
        <f t="shared" si="32"/>
        <v>0</v>
      </c>
      <c r="J181" s="116" t="str">
        <f t="shared" si="41"/>
        <v/>
      </c>
      <c r="K181" s="116">
        <f>IFERROR(VLOOKUP(D181,Lista!A$4:D$35,3,FALSE),1)</f>
        <v>1</v>
      </c>
      <c r="L181" s="116">
        <f>IFERROR(VLOOKUP(D181,Lista!A$4:E$35,5,FALSE),1)</f>
        <v>1</v>
      </c>
      <c r="M181" s="131" t="str">
        <f t="shared" si="33"/>
        <v/>
      </c>
      <c r="N181" s="131">
        <f t="shared" si="34"/>
        <v>0</v>
      </c>
      <c r="O181" s="131">
        <f t="shared" si="35"/>
        <v>0</v>
      </c>
      <c r="P181" s="123"/>
      <c r="Q181" s="95" t="s">
        <v>174</v>
      </c>
      <c r="R181" s="86"/>
      <c r="S181" s="115"/>
      <c r="T181" s="115"/>
      <c r="U181" s="115"/>
      <c r="V181" s="115"/>
      <c r="W181" s="115"/>
      <c r="X181" s="116" t="str">
        <f t="shared" si="30"/>
        <v/>
      </c>
      <c r="Y181" s="116" t="str">
        <f t="shared" si="36"/>
        <v>0</v>
      </c>
      <c r="Z181" s="116" t="str">
        <f t="shared" si="31"/>
        <v/>
      </c>
      <c r="AA181" s="116">
        <f>IFERROR(VLOOKUP(T181,Lista!A$4:D$35,3,FALSE),1)</f>
        <v>1</v>
      </c>
      <c r="AB181" s="116">
        <f>IFERROR(VLOOKUP(T181,Lista!A$4:E$35,5,FALSE),1)</f>
        <v>1</v>
      </c>
      <c r="AC181" s="117" t="str">
        <f t="shared" si="37"/>
        <v/>
      </c>
      <c r="AD181" s="117">
        <f t="shared" si="38"/>
        <v>0</v>
      </c>
      <c r="AE181" s="117">
        <f t="shared" si="39"/>
        <v>0</v>
      </c>
      <c r="AF181" s="36"/>
      <c r="AG181" s="95" t="s">
        <v>174</v>
      </c>
      <c r="AH181" s="36"/>
    </row>
    <row r="182" spans="1:34" x14ac:dyDescent="0.25">
      <c r="A182" s="130">
        <v>180</v>
      </c>
      <c r="B182" s="111"/>
      <c r="C182" s="115"/>
      <c r="D182" s="115"/>
      <c r="E182" s="115"/>
      <c r="F182" s="115"/>
      <c r="G182" s="115"/>
      <c r="H182" s="116" t="str">
        <f t="shared" si="40"/>
        <v/>
      </c>
      <c r="I182" s="116" t="str">
        <f t="shared" si="32"/>
        <v>0</v>
      </c>
      <c r="J182" s="116" t="str">
        <f t="shared" si="41"/>
        <v/>
      </c>
      <c r="K182" s="116">
        <f>IFERROR(VLOOKUP(D182,Lista!A$4:D$35,3,FALSE),1)</f>
        <v>1</v>
      </c>
      <c r="L182" s="116">
        <f>IFERROR(VLOOKUP(D182,Lista!A$4:E$35,5,FALSE),1)</f>
        <v>1</v>
      </c>
      <c r="M182" s="131" t="str">
        <f t="shared" si="33"/>
        <v/>
      </c>
      <c r="N182" s="131">
        <f t="shared" si="34"/>
        <v>0</v>
      </c>
      <c r="O182" s="131">
        <f t="shared" si="35"/>
        <v>0</v>
      </c>
      <c r="P182" s="123"/>
      <c r="Q182" s="95" t="s">
        <v>174</v>
      </c>
      <c r="R182" s="86"/>
      <c r="S182" s="115"/>
      <c r="T182" s="115"/>
      <c r="U182" s="115"/>
      <c r="V182" s="115"/>
      <c r="W182" s="115"/>
      <c r="X182" s="116" t="str">
        <f t="shared" si="30"/>
        <v/>
      </c>
      <c r="Y182" s="116" t="str">
        <f t="shared" si="36"/>
        <v>0</v>
      </c>
      <c r="Z182" s="116" t="str">
        <f t="shared" si="31"/>
        <v/>
      </c>
      <c r="AA182" s="116">
        <f>IFERROR(VLOOKUP(T182,Lista!A$4:D$35,3,FALSE),1)</f>
        <v>1</v>
      </c>
      <c r="AB182" s="116">
        <f>IFERROR(VLOOKUP(T182,Lista!A$4:E$35,5,FALSE),1)</f>
        <v>1</v>
      </c>
      <c r="AC182" s="117" t="str">
        <f t="shared" si="37"/>
        <v/>
      </c>
      <c r="AD182" s="117">
        <f t="shared" si="38"/>
        <v>0</v>
      </c>
      <c r="AE182" s="117">
        <f t="shared" si="39"/>
        <v>0</v>
      </c>
      <c r="AF182" s="36"/>
      <c r="AG182" s="95" t="s">
        <v>174</v>
      </c>
      <c r="AH182" s="36"/>
    </row>
    <row r="183" spans="1:34" x14ac:dyDescent="0.25">
      <c r="A183" s="130">
        <v>181</v>
      </c>
      <c r="B183" s="111"/>
      <c r="C183" s="115"/>
      <c r="D183" s="115"/>
      <c r="E183" s="115"/>
      <c r="F183" s="115"/>
      <c r="G183" s="115"/>
      <c r="H183" s="116" t="str">
        <f t="shared" si="40"/>
        <v/>
      </c>
      <c r="I183" s="116" t="str">
        <f t="shared" si="32"/>
        <v>0</v>
      </c>
      <c r="J183" s="116" t="str">
        <f t="shared" si="41"/>
        <v/>
      </c>
      <c r="K183" s="116">
        <f>IFERROR(VLOOKUP(D183,Lista!A$4:D$35,3,FALSE),1)</f>
        <v>1</v>
      </c>
      <c r="L183" s="116">
        <f>IFERROR(VLOOKUP(D183,Lista!A$4:E$35,5,FALSE),1)</f>
        <v>1</v>
      </c>
      <c r="M183" s="131" t="str">
        <f t="shared" si="33"/>
        <v/>
      </c>
      <c r="N183" s="131">
        <f t="shared" si="34"/>
        <v>0</v>
      </c>
      <c r="O183" s="131">
        <f t="shared" si="35"/>
        <v>0</v>
      </c>
      <c r="P183" s="123"/>
      <c r="Q183" s="95" t="s">
        <v>174</v>
      </c>
      <c r="R183" s="86"/>
      <c r="S183" s="115"/>
      <c r="T183" s="115"/>
      <c r="U183" s="115"/>
      <c r="V183" s="115"/>
      <c r="W183" s="115"/>
      <c r="X183" s="116" t="str">
        <f t="shared" si="30"/>
        <v/>
      </c>
      <c r="Y183" s="116" t="str">
        <f t="shared" si="36"/>
        <v>0</v>
      </c>
      <c r="Z183" s="116" t="str">
        <f t="shared" si="31"/>
        <v/>
      </c>
      <c r="AA183" s="116">
        <f>IFERROR(VLOOKUP(T183,Lista!A$4:D$35,3,FALSE),1)</f>
        <v>1</v>
      </c>
      <c r="AB183" s="116">
        <f>IFERROR(VLOOKUP(T183,Lista!A$4:E$35,5,FALSE),1)</f>
        <v>1</v>
      </c>
      <c r="AC183" s="117" t="str">
        <f t="shared" si="37"/>
        <v/>
      </c>
      <c r="AD183" s="117">
        <f t="shared" si="38"/>
        <v>0</v>
      </c>
      <c r="AE183" s="117">
        <f t="shared" si="39"/>
        <v>0</v>
      </c>
      <c r="AF183" s="36"/>
      <c r="AG183" s="95" t="s">
        <v>174</v>
      </c>
      <c r="AH183" s="36"/>
    </row>
    <row r="184" spans="1:34" x14ac:dyDescent="0.25">
      <c r="A184" s="130">
        <v>182</v>
      </c>
      <c r="B184" s="111"/>
      <c r="C184" s="115"/>
      <c r="D184" s="115"/>
      <c r="E184" s="115"/>
      <c r="F184" s="115"/>
      <c r="G184" s="115"/>
      <c r="H184" s="116" t="str">
        <f t="shared" si="40"/>
        <v/>
      </c>
      <c r="I184" s="116" t="str">
        <f t="shared" si="32"/>
        <v>0</v>
      </c>
      <c r="J184" s="116" t="str">
        <f t="shared" si="41"/>
        <v/>
      </c>
      <c r="K184" s="116">
        <f>IFERROR(VLOOKUP(D184,Lista!A$4:D$35,3,FALSE),1)</f>
        <v>1</v>
      </c>
      <c r="L184" s="116">
        <f>IFERROR(VLOOKUP(D184,Lista!A$4:E$35,5,FALSE),1)</f>
        <v>1</v>
      </c>
      <c r="M184" s="131" t="str">
        <f t="shared" si="33"/>
        <v/>
      </c>
      <c r="N184" s="131">
        <f t="shared" si="34"/>
        <v>0</v>
      </c>
      <c r="O184" s="131">
        <f t="shared" si="35"/>
        <v>0</v>
      </c>
      <c r="P184" s="123"/>
      <c r="Q184" s="95" t="s">
        <v>174</v>
      </c>
      <c r="R184" s="86"/>
      <c r="S184" s="115"/>
      <c r="T184" s="115"/>
      <c r="U184" s="115"/>
      <c r="V184" s="115"/>
      <c r="W184" s="115"/>
      <c r="X184" s="116" t="str">
        <f t="shared" si="30"/>
        <v/>
      </c>
      <c r="Y184" s="116" t="str">
        <f t="shared" si="36"/>
        <v>0</v>
      </c>
      <c r="Z184" s="116" t="str">
        <f t="shared" si="31"/>
        <v/>
      </c>
      <c r="AA184" s="116">
        <f>IFERROR(VLOOKUP(T184,Lista!A$4:D$35,3,FALSE),1)</f>
        <v>1</v>
      </c>
      <c r="AB184" s="116">
        <f>IFERROR(VLOOKUP(T184,Lista!A$4:E$35,5,FALSE),1)</f>
        <v>1</v>
      </c>
      <c r="AC184" s="117" t="str">
        <f t="shared" si="37"/>
        <v/>
      </c>
      <c r="AD184" s="117">
        <f t="shared" si="38"/>
        <v>0</v>
      </c>
      <c r="AE184" s="117">
        <f t="shared" si="39"/>
        <v>0</v>
      </c>
      <c r="AF184" s="36"/>
      <c r="AG184" s="95" t="s">
        <v>174</v>
      </c>
      <c r="AH184" s="36"/>
    </row>
    <row r="185" spans="1:34" x14ac:dyDescent="0.25">
      <c r="A185" s="130">
        <v>183</v>
      </c>
      <c r="B185" s="111"/>
      <c r="C185" s="115"/>
      <c r="D185" s="115"/>
      <c r="E185" s="115"/>
      <c r="F185" s="115"/>
      <c r="G185" s="115"/>
      <c r="H185" s="116" t="str">
        <f t="shared" si="40"/>
        <v/>
      </c>
      <c r="I185" s="116" t="str">
        <f t="shared" si="32"/>
        <v>0</v>
      </c>
      <c r="J185" s="116" t="str">
        <f t="shared" si="41"/>
        <v/>
      </c>
      <c r="K185" s="116">
        <f>IFERROR(VLOOKUP(D185,Lista!A$4:D$35,3,FALSE),1)</f>
        <v>1</v>
      </c>
      <c r="L185" s="116">
        <f>IFERROR(VLOOKUP(D185,Lista!A$4:E$35,5,FALSE),1)</f>
        <v>1</v>
      </c>
      <c r="M185" s="131" t="str">
        <f t="shared" si="33"/>
        <v/>
      </c>
      <c r="N185" s="131">
        <f t="shared" si="34"/>
        <v>0</v>
      </c>
      <c r="O185" s="131">
        <f t="shared" si="35"/>
        <v>0</v>
      </c>
      <c r="P185" s="123"/>
      <c r="Q185" s="95" t="s">
        <v>174</v>
      </c>
      <c r="R185" s="86"/>
      <c r="S185" s="115"/>
      <c r="T185" s="115"/>
      <c r="U185" s="115"/>
      <c r="V185" s="115"/>
      <c r="W185" s="115"/>
      <c r="X185" s="116" t="str">
        <f t="shared" si="30"/>
        <v/>
      </c>
      <c r="Y185" s="116" t="str">
        <f t="shared" si="36"/>
        <v>0</v>
      </c>
      <c r="Z185" s="116" t="str">
        <f t="shared" si="31"/>
        <v/>
      </c>
      <c r="AA185" s="116">
        <f>IFERROR(VLOOKUP(T185,Lista!A$4:D$35,3,FALSE),1)</f>
        <v>1</v>
      </c>
      <c r="AB185" s="116">
        <f>IFERROR(VLOOKUP(T185,Lista!A$4:E$35,5,FALSE),1)</f>
        <v>1</v>
      </c>
      <c r="AC185" s="117" t="str">
        <f t="shared" si="37"/>
        <v/>
      </c>
      <c r="AD185" s="117">
        <f t="shared" si="38"/>
        <v>0</v>
      </c>
      <c r="AE185" s="117">
        <f t="shared" si="39"/>
        <v>0</v>
      </c>
      <c r="AF185" s="36"/>
      <c r="AG185" s="95" t="s">
        <v>174</v>
      </c>
      <c r="AH185" s="36"/>
    </row>
    <row r="186" spans="1:34" x14ac:dyDescent="0.25">
      <c r="A186" s="130">
        <v>184</v>
      </c>
      <c r="B186" s="111"/>
      <c r="C186" s="115"/>
      <c r="D186" s="115"/>
      <c r="E186" s="115"/>
      <c r="F186" s="115"/>
      <c r="G186" s="115"/>
      <c r="H186" s="116" t="str">
        <f t="shared" si="40"/>
        <v/>
      </c>
      <c r="I186" s="116" t="str">
        <f t="shared" si="32"/>
        <v>0</v>
      </c>
      <c r="J186" s="116" t="str">
        <f t="shared" si="41"/>
        <v/>
      </c>
      <c r="K186" s="116">
        <f>IFERROR(VLOOKUP(D186,Lista!A$4:D$35,3,FALSE),1)</f>
        <v>1</v>
      </c>
      <c r="L186" s="116">
        <f>IFERROR(VLOOKUP(D186,Lista!A$4:E$35,5,FALSE),1)</f>
        <v>1</v>
      </c>
      <c r="M186" s="131" t="str">
        <f t="shared" si="33"/>
        <v/>
      </c>
      <c r="N186" s="131">
        <f t="shared" si="34"/>
        <v>0</v>
      </c>
      <c r="O186" s="131">
        <f t="shared" si="35"/>
        <v>0</v>
      </c>
      <c r="P186" s="123"/>
      <c r="Q186" s="95" t="s">
        <v>174</v>
      </c>
      <c r="R186" s="86"/>
      <c r="S186" s="115"/>
      <c r="T186" s="115"/>
      <c r="U186" s="115"/>
      <c r="V186" s="115"/>
      <c r="W186" s="115"/>
      <c r="X186" s="116" t="str">
        <f t="shared" si="30"/>
        <v/>
      </c>
      <c r="Y186" s="116" t="str">
        <f t="shared" si="36"/>
        <v>0</v>
      </c>
      <c r="Z186" s="116" t="str">
        <f t="shared" si="31"/>
        <v/>
      </c>
      <c r="AA186" s="116">
        <f>IFERROR(VLOOKUP(T186,Lista!A$4:D$35,3,FALSE),1)</f>
        <v>1</v>
      </c>
      <c r="AB186" s="116">
        <f>IFERROR(VLOOKUP(T186,Lista!A$4:E$35,5,FALSE),1)</f>
        <v>1</v>
      </c>
      <c r="AC186" s="117" t="str">
        <f t="shared" si="37"/>
        <v/>
      </c>
      <c r="AD186" s="117">
        <f t="shared" si="38"/>
        <v>0</v>
      </c>
      <c r="AE186" s="117">
        <f t="shared" si="39"/>
        <v>0</v>
      </c>
      <c r="AF186" s="36"/>
      <c r="AG186" s="95" t="s">
        <v>174</v>
      </c>
      <c r="AH186" s="36"/>
    </row>
    <row r="187" spans="1:34" x14ac:dyDescent="0.25">
      <c r="A187" s="130">
        <v>185</v>
      </c>
      <c r="B187" s="111"/>
      <c r="C187" s="115"/>
      <c r="D187" s="115"/>
      <c r="E187" s="115"/>
      <c r="F187" s="115"/>
      <c r="G187" s="115"/>
      <c r="H187" s="116" t="str">
        <f t="shared" si="40"/>
        <v/>
      </c>
      <c r="I187" s="116" t="str">
        <f t="shared" si="32"/>
        <v>0</v>
      </c>
      <c r="J187" s="116" t="str">
        <f t="shared" si="41"/>
        <v/>
      </c>
      <c r="K187" s="116">
        <f>IFERROR(VLOOKUP(D187,Lista!A$4:D$35,3,FALSE),1)</f>
        <v>1</v>
      </c>
      <c r="L187" s="116">
        <f>IFERROR(VLOOKUP(D187,Lista!A$4:E$35,5,FALSE),1)</f>
        <v>1</v>
      </c>
      <c r="M187" s="131" t="str">
        <f t="shared" si="33"/>
        <v/>
      </c>
      <c r="N187" s="131">
        <f t="shared" si="34"/>
        <v>0</v>
      </c>
      <c r="O187" s="131">
        <f t="shared" si="35"/>
        <v>0</v>
      </c>
      <c r="P187" s="123"/>
      <c r="Q187" s="95" t="s">
        <v>174</v>
      </c>
      <c r="R187" s="86"/>
      <c r="S187" s="115"/>
      <c r="T187" s="115"/>
      <c r="U187" s="115"/>
      <c r="V187" s="115"/>
      <c r="W187" s="115"/>
      <c r="X187" s="116" t="str">
        <f t="shared" si="30"/>
        <v/>
      </c>
      <c r="Y187" s="116" t="str">
        <f t="shared" si="36"/>
        <v>0</v>
      </c>
      <c r="Z187" s="116" t="str">
        <f t="shared" si="31"/>
        <v/>
      </c>
      <c r="AA187" s="116">
        <f>IFERROR(VLOOKUP(T187,Lista!A$4:D$35,3,FALSE),1)</f>
        <v>1</v>
      </c>
      <c r="AB187" s="116">
        <f>IFERROR(VLOOKUP(T187,Lista!A$4:E$35,5,FALSE),1)</f>
        <v>1</v>
      </c>
      <c r="AC187" s="117" t="str">
        <f t="shared" si="37"/>
        <v/>
      </c>
      <c r="AD187" s="117">
        <f t="shared" si="38"/>
        <v>0</v>
      </c>
      <c r="AE187" s="117">
        <f t="shared" si="39"/>
        <v>0</v>
      </c>
      <c r="AF187" s="36"/>
      <c r="AG187" s="95" t="s">
        <v>174</v>
      </c>
      <c r="AH187" s="36"/>
    </row>
    <row r="188" spans="1:34" x14ac:dyDescent="0.25">
      <c r="A188" s="130">
        <v>186</v>
      </c>
      <c r="B188" s="111"/>
      <c r="C188" s="115"/>
      <c r="D188" s="115"/>
      <c r="E188" s="115"/>
      <c r="F188" s="115"/>
      <c r="G188" s="115"/>
      <c r="H188" s="116" t="str">
        <f t="shared" si="40"/>
        <v/>
      </c>
      <c r="I188" s="116" t="str">
        <f t="shared" si="32"/>
        <v>0</v>
      </c>
      <c r="J188" s="116" t="str">
        <f t="shared" si="41"/>
        <v/>
      </c>
      <c r="K188" s="116">
        <f>IFERROR(VLOOKUP(D188,Lista!A$4:D$35,3,FALSE),1)</f>
        <v>1</v>
      </c>
      <c r="L188" s="116">
        <f>IFERROR(VLOOKUP(D188,Lista!A$4:E$35,5,FALSE),1)</f>
        <v>1</v>
      </c>
      <c r="M188" s="131" t="str">
        <f t="shared" si="33"/>
        <v/>
      </c>
      <c r="N188" s="131">
        <f t="shared" si="34"/>
        <v>0</v>
      </c>
      <c r="O188" s="131">
        <f t="shared" si="35"/>
        <v>0</v>
      </c>
      <c r="P188" s="123"/>
      <c r="Q188" s="95" t="s">
        <v>174</v>
      </c>
      <c r="R188" s="86"/>
      <c r="S188" s="115"/>
      <c r="T188" s="115"/>
      <c r="U188" s="115"/>
      <c r="V188" s="115"/>
      <c r="W188" s="115"/>
      <c r="X188" s="116" t="str">
        <f t="shared" si="30"/>
        <v/>
      </c>
      <c r="Y188" s="116" t="str">
        <f t="shared" si="36"/>
        <v>0</v>
      </c>
      <c r="Z188" s="116" t="str">
        <f t="shared" si="31"/>
        <v/>
      </c>
      <c r="AA188" s="116">
        <f>IFERROR(VLOOKUP(T188,Lista!A$4:D$35,3,FALSE),1)</f>
        <v>1</v>
      </c>
      <c r="AB188" s="116">
        <f>IFERROR(VLOOKUP(T188,Lista!A$4:E$35,5,FALSE),1)</f>
        <v>1</v>
      </c>
      <c r="AC188" s="117" t="str">
        <f t="shared" si="37"/>
        <v/>
      </c>
      <c r="AD188" s="117">
        <f t="shared" si="38"/>
        <v>0</v>
      </c>
      <c r="AE188" s="117">
        <f t="shared" si="39"/>
        <v>0</v>
      </c>
      <c r="AF188" s="36"/>
      <c r="AG188" s="95" t="s">
        <v>174</v>
      </c>
      <c r="AH188" s="36"/>
    </row>
    <row r="189" spans="1:34" x14ac:dyDescent="0.25">
      <c r="A189" s="130">
        <v>187</v>
      </c>
      <c r="B189" s="111"/>
      <c r="C189" s="115"/>
      <c r="D189" s="115"/>
      <c r="E189" s="115"/>
      <c r="F189" s="115"/>
      <c r="G189" s="115"/>
      <c r="H189" s="116" t="str">
        <f t="shared" si="40"/>
        <v/>
      </c>
      <c r="I189" s="116" t="str">
        <f t="shared" si="32"/>
        <v>0</v>
      </c>
      <c r="J189" s="116" t="str">
        <f t="shared" si="41"/>
        <v/>
      </c>
      <c r="K189" s="116">
        <f>IFERROR(VLOOKUP(D189,Lista!A$4:D$35,3,FALSE),1)</f>
        <v>1</v>
      </c>
      <c r="L189" s="116">
        <f>IFERROR(VLOOKUP(D189,Lista!A$4:E$35,5,FALSE),1)</f>
        <v>1</v>
      </c>
      <c r="M189" s="131" t="str">
        <f t="shared" si="33"/>
        <v/>
      </c>
      <c r="N189" s="131">
        <f t="shared" si="34"/>
        <v>0</v>
      </c>
      <c r="O189" s="131">
        <f t="shared" si="35"/>
        <v>0</v>
      </c>
      <c r="P189" s="123"/>
      <c r="Q189" s="95" t="s">
        <v>174</v>
      </c>
      <c r="R189" s="86"/>
      <c r="S189" s="115"/>
      <c r="T189" s="115"/>
      <c r="U189" s="115"/>
      <c r="V189" s="115"/>
      <c r="W189" s="115"/>
      <c r="X189" s="116" t="str">
        <f t="shared" si="30"/>
        <v/>
      </c>
      <c r="Y189" s="116" t="str">
        <f t="shared" si="36"/>
        <v>0</v>
      </c>
      <c r="Z189" s="116" t="str">
        <f t="shared" si="31"/>
        <v/>
      </c>
      <c r="AA189" s="116">
        <f>IFERROR(VLOOKUP(T189,Lista!A$4:D$35,3,FALSE),1)</f>
        <v>1</v>
      </c>
      <c r="AB189" s="116">
        <f>IFERROR(VLOOKUP(T189,Lista!A$4:E$35,5,FALSE),1)</f>
        <v>1</v>
      </c>
      <c r="AC189" s="117" t="str">
        <f t="shared" si="37"/>
        <v/>
      </c>
      <c r="AD189" s="117">
        <f t="shared" si="38"/>
        <v>0</v>
      </c>
      <c r="AE189" s="117">
        <f t="shared" si="39"/>
        <v>0</v>
      </c>
      <c r="AF189" s="36"/>
      <c r="AG189" s="95" t="s">
        <v>174</v>
      </c>
      <c r="AH189" s="36"/>
    </row>
    <row r="190" spans="1:34" x14ac:dyDescent="0.25">
      <c r="A190" s="130">
        <v>188</v>
      </c>
      <c r="B190" s="111"/>
      <c r="C190" s="115"/>
      <c r="D190" s="115"/>
      <c r="E190" s="115"/>
      <c r="F190" s="115"/>
      <c r="G190" s="115"/>
      <c r="H190" s="116" t="str">
        <f t="shared" si="40"/>
        <v/>
      </c>
      <c r="I190" s="116" t="str">
        <f t="shared" si="32"/>
        <v>0</v>
      </c>
      <c r="J190" s="116" t="str">
        <f t="shared" si="41"/>
        <v/>
      </c>
      <c r="K190" s="116">
        <f>IFERROR(VLOOKUP(D190,Lista!A$4:D$35,3,FALSE),1)</f>
        <v>1</v>
      </c>
      <c r="L190" s="116">
        <f>IFERROR(VLOOKUP(D190,Lista!A$4:E$35,5,FALSE),1)</f>
        <v>1</v>
      </c>
      <c r="M190" s="131" t="str">
        <f t="shared" si="33"/>
        <v/>
      </c>
      <c r="N190" s="131">
        <f t="shared" si="34"/>
        <v>0</v>
      </c>
      <c r="O190" s="131">
        <f t="shared" si="35"/>
        <v>0</v>
      </c>
      <c r="P190" s="123"/>
      <c r="Q190" s="95" t="s">
        <v>174</v>
      </c>
      <c r="R190" s="86"/>
      <c r="S190" s="115"/>
      <c r="T190" s="115"/>
      <c r="U190" s="115"/>
      <c r="V190" s="115"/>
      <c r="W190" s="115"/>
      <c r="X190" s="116" t="str">
        <f t="shared" si="30"/>
        <v/>
      </c>
      <c r="Y190" s="116" t="str">
        <f t="shared" si="36"/>
        <v>0</v>
      </c>
      <c r="Z190" s="116" t="str">
        <f t="shared" si="31"/>
        <v/>
      </c>
      <c r="AA190" s="116">
        <f>IFERROR(VLOOKUP(T190,Lista!A$4:D$35,3,FALSE),1)</f>
        <v>1</v>
      </c>
      <c r="AB190" s="116">
        <f>IFERROR(VLOOKUP(T190,Lista!A$4:E$35,5,FALSE),1)</f>
        <v>1</v>
      </c>
      <c r="AC190" s="117" t="str">
        <f t="shared" si="37"/>
        <v/>
      </c>
      <c r="AD190" s="117">
        <f t="shared" si="38"/>
        <v>0</v>
      </c>
      <c r="AE190" s="117">
        <f t="shared" si="39"/>
        <v>0</v>
      </c>
      <c r="AF190" s="36"/>
      <c r="AG190" s="95" t="s">
        <v>174</v>
      </c>
      <c r="AH190" s="36"/>
    </row>
    <row r="191" spans="1:34" x14ac:dyDescent="0.25">
      <c r="A191" s="130">
        <v>189</v>
      </c>
      <c r="B191" s="111"/>
      <c r="C191" s="115"/>
      <c r="D191" s="115"/>
      <c r="E191" s="115"/>
      <c r="F191" s="115"/>
      <c r="G191" s="115"/>
      <c r="H191" s="116" t="str">
        <f t="shared" si="40"/>
        <v/>
      </c>
      <c r="I191" s="116" t="str">
        <f t="shared" si="32"/>
        <v>0</v>
      </c>
      <c r="J191" s="116" t="str">
        <f t="shared" si="41"/>
        <v/>
      </c>
      <c r="K191" s="116">
        <f>IFERROR(VLOOKUP(D191,Lista!A$4:D$35,3,FALSE),1)</f>
        <v>1</v>
      </c>
      <c r="L191" s="116">
        <f>IFERROR(VLOOKUP(D191,Lista!A$4:E$35,5,FALSE),1)</f>
        <v>1</v>
      </c>
      <c r="M191" s="131" t="str">
        <f t="shared" si="33"/>
        <v/>
      </c>
      <c r="N191" s="131">
        <f t="shared" si="34"/>
        <v>0</v>
      </c>
      <c r="O191" s="131">
        <f t="shared" si="35"/>
        <v>0</v>
      </c>
      <c r="P191" s="123"/>
      <c r="Q191" s="95" t="s">
        <v>174</v>
      </c>
      <c r="R191" s="86"/>
      <c r="S191" s="115"/>
      <c r="T191" s="115"/>
      <c r="U191" s="115"/>
      <c r="V191" s="115"/>
      <c r="W191" s="115"/>
      <c r="X191" s="116" t="str">
        <f t="shared" si="30"/>
        <v/>
      </c>
      <c r="Y191" s="116" t="str">
        <f t="shared" si="36"/>
        <v>0</v>
      </c>
      <c r="Z191" s="116" t="str">
        <f t="shared" si="31"/>
        <v/>
      </c>
      <c r="AA191" s="116">
        <f>IFERROR(VLOOKUP(T191,Lista!A$4:D$35,3,FALSE),1)</f>
        <v>1</v>
      </c>
      <c r="AB191" s="116">
        <f>IFERROR(VLOOKUP(T191,Lista!A$4:E$35,5,FALSE),1)</f>
        <v>1</v>
      </c>
      <c r="AC191" s="117" t="str">
        <f t="shared" si="37"/>
        <v/>
      </c>
      <c r="AD191" s="117">
        <f t="shared" si="38"/>
        <v>0</v>
      </c>
      <c r="AE191" s="117">
        <f t="shared" si="39"/>
        <v>0</v>
      </c>
      <c r="AF191" s="36"/>
      <c r="AG191" s="95" t="s">
        <v>174</v>
      </c>
      <c r="AH191" s="36"/>
    </row>
    <row r="192" spans="1:34" x14ac:dyDescent="0.25">
      <c r="A192" s="130">
        <v>190</v>
      </c>
      <c r="B192" s="111"/>
      <c r="C192" s="115"/>
      <c r="D192" s="115"/>
      <c r="E192" s="115"/>
      <c r="F192" s="115"/>
      <c r="G192" s="115"/>
      <c r="H192" s="116" t="str">
        <f t="shared" si="40"/>
        <v/>
      </c>
      <c r="I192" s="116" t="str">
        <f t="shared" si="32"/>
        <v>0</v>
      </c>
      <c r="J192" s="116" t="str">
        <f t="shared" si="41"/>
        <v/>
      </c>
      <c r="K192" s="116">
        <f>IFERROR(VLOOKUP(D192,Lista!A$4:D$35,3,FALSE),1)</f>
        <v>1</v>
      </c>
      <c r="L192" s="116">
        <f>IFERROR(VLOOKUP(D192,Lista!A$4:E$35,5,FALSE),1)</f>
        <v>1</v>
      </c>
      <c r="M192" s="131" t="str">
        <f t="shared" si="33"/>
        <v/>
      </c>
      <c r="N192" s="131">
        <f t="shared" si="34"/>
        <v>0</v>
      </c>
      <c r="O192" s="131">
        <f t="shared" si="35"/>
        <v>0</v>
      </c>
      <c r="P192" s="123"/>
      <c r="Q192" s="95" t="s">
        <v>174</v>
      </c>
      <c r="R192" s="86"/>
      <c r="S192" s="115"/>
      <c r="T192" s="115"/>
      <c r="U192" s="115"/>
      <c r="V192" s="115"/>
      <c r="W192" s="115"/>
      <c r="X192" s="116" t="str">
        <f t="shared" si="30"/>
        <v/>
      </c>
      <c r="Y192" s="116" t="str">
        <f t="shared" si="36"/>
        <v>0</v>
      </c>
      <c r="Z192" s="116" t="str">
        <f t="shared" si="31"/>
        <v/>
      </c>
      <c r="AA192" s="116">
        <f>IFERROR(VLOOKUP(T192,Lista!A$4:D$35,3,FALSE),1)</f>
        <v>1</v>
      </c>
      <c r="AB192" s="116">
        <f>IFERROR(VLOOKUP(T192,Lista!A$4:E$35,5,FALSE),1)</f>
        <v>1</v>
      </c>
      <c r="AC192" s="117" t="str">
        <f t="shared" si="37"/>
        <v/>
      </c>
      <c r="AD192" s="117">
        <f t="shared" si="38"/>
        <v>0</v>
      </c>
      <c r="AE192" s="117">
        <f t="shared" si="39"/>
        <v>0</v>
      </c>
      <c r="AF192" s="36"/>
      <c r="AG192" s="95" t="s">
        <v>174</v>
      </c>
      <c r="AH192" s="36"/>
    </row>
    <row r="193" spans="1:34" x14ac:dyDescent="0.25">
      <c r="A193" s="130">
        <v>191</v>
      </c>
      <c r="B193" s="111"/>
      <c r="C193" s="115"/>
      <c r="D193" s="115"/>
      <c r="E193" s="115"/>
      <c r="F193" s="115"/>
      <c r="G193" s="115"/>
      <c r="H193" s="116" t="str">
        <f t="shared" si="40"/>
        <v/>
      </c>
      <c r="I193" s="116" t="str">
        <f t="shared" si="32"/>
        <v>0</v>
      </c>
      <c r="J193" s="116" t="str">
        <f t="shared" si="41"/>
        <v/>
      </c>
      <c r="K193" s="116">
        <f>IFERROR(VLOOKUP(D193,Lista!A$4:D$35,3,FALSE),1)</f>
        <v>1</v>
      </c>
      <c r="L193" s="116">
        <f>IFERROR(VLOOKUP(D193,Lista!A$4:E$35,5,FALSE),1)</f>
        <v>1</v>
      </c>
      <c r="M193" s="131" t="str">
        <f t="shared" si="33"/>
        <v/>
      </c>
      <c r="N193" s="131">
        <f t="shared" si="34"/>
        <v>0</v>
      </c>
      <c r="O193" s="131">
        <f t="shared" si="35"/>
        <v>0</v>
      </c>
      <c r="P193" s="123"/>
      <c r="Q193" s="95" t="s">
        <v>174</v>
      </c>
      <c r="R193" s="86"/>
      <c r="S193" s="115"/>
      <c r="T193" s="115"/>
      <c r="U193" s="115"/>
      <c r="V193" s="115"/>
      <c r="W193" s="115"/>
      <c r="X193" s="116" t="str">
        <f t="shared" si="30"/>
        <v/>
      </c>
      <c r="Y193" s="116" t="str">
        <f t="shared" si="36"/>
        <v>0</v>
      </c>
      <c r="Z193" s="116" t="str">
        <f t="shared" si="31"/>
        <v/>
      </c>
      <c r="AA193" s="116">
        <f>IFERROR(VLOOKUP(T193,Lista!A$4:D$35,3,FALSE),1)</f>
        <v>1</v>
      </c>
      <c r="AB193" s="116">
        <f>IFERROR(VLOOKUP(T193,Lista!A$4:E$35,5,FALSE),1)</f>
        <v>1</v>
      </c>
      <c r="AC193" s="117" t="str">
        <f t="shared" si="37"/>
        <v/>
      </c>
      <c r="AD193" s="117">
        <f t="shared" si="38"/>
        <v>0</v>
      </c>
      <c r="AE193" s="117">
        <f t="shared" si="39"/>
        <v>0</v>
      </c>
      <c r="AF193" s="36"/>
      <c r="AG193" s="95" t="s">
        <v>174</v>
      </c>
      <c r="AH193" s="36"/>
    </row>
    <row r="194" spans="1:34" x14ac:dyDescent="0.25">
      <c r="A194" s="130">
        <v>192</v>
      </c>
      <c r="B194" s="111"/>
      <c r="C194" s="115"/>
      <c r="D194" s="115"/>
      <c r="E194" s="115"/>
      <c r="F194" s="115"/>
      <c r="G194" s="115"/>
      <c r="H194" s="116" t="str">
        <f t="shared" si="40"/>
        <v/>
      </c>
      <c r="I194" s="116" t="str">
        <f t="shared" si="32"/>
        <v>0</v>
      </c>
      <c r="J194" s="116" t="str">
        <f t="shared" si="41"/>
        <v/>
      </c>
      <c r="K194" s="116">
        <f>IFERROR(VLOOKUP(D194,Lista!A$4:D$35,3,FALSE),1)</f>
        <v>1</v>
      </c>
      <c r="L194" s="116">
        <f>IFERROR(VLOOKUP(D194,Lista!A$4:E$35,5,FALSE),1)</f>
        <v>1</v>
      </c>
      <c r="M194" s="131" t="str">
        <f t="shared" si="33"/>
        <v/>
      </c>
      <c r="N194" s="131">
        <f t="shared" si="34"/>
        <v>0</v>
      </c>
      <c r="O194" s="131">
        <f t="shared" si="35"/>
        <v>0</v>
      </c>
      <c r="P194" s="123"/>
      <c r="Q194" s="95" t="s">
        <v>174</v>
      </c>
      <c r="R194" s="86"/>
      <c r="S194" s="115"/>
      <c r="T194" s="115"/>
      <c r="U194" s="115"/>
      <c r="V194" s="115"/>
      <c r="W194" s="115"/>
      <c r="X194" s="116" t="str">
        <f t="shared" si="30"/>
        <v/>
      </c>
      <c r="Y194" s="116" t="str">
        <f t="shared" si="36"/>
        <v>0</v>
      </c>
      <c r="Z194" s="116" t="str">
        <f t="shared" si="31"/>
        <v/>
      </c>
      <c r="AA194" s="116">
        <f>IFERROR(VLOOKUP(T194,Lista!A$4:D$35,3,FALSE),1)</f>
        <v>1</v>
      </c>
      <c r="AB194" s="116">
        <f>IFERROR(VLOOKUP(T194,Lista!A$4:E$35,5,FALSE),1)</f>
        <v>1</v>
      </c>
      <c r="AC194" s="117" t="str">
        <f t="shared" si="37"/>
        <v/>
      </c>
      <c r="AD194" s="117">
        <f t="shared" si="38"/>
        <v>0</v>
      </c>
      <c r="AE194" s="117">
        <f t="shared" si="39"/>
        <v>0</v>
      </c>
      <c r="AF194" s="36"/>
      <c r="AG194" s="95" t="s">
        <v>174</v>
      </c>
      <c r="AH194" s="36"/>
    </row>
    <row r="195" spans="1:34" x14ac:dyDescent="0.25">
      <c r="A195" s="130">
        <v>193</v>
      </c>
      <c r="B195" s="111"/>
      <c r="C195" s="115"/>
      <c r="D195" s="115"/>
      <c r="E195" s="115"/>
      <c r="F195" s="115"/>
      <c r="G195" s="115"/>
      <c r="H195" s="116" t="str">
        <f t="shared" ref="H195:H202" si="42">CONCATENATE(C195,J195)</f>
        <v/>
      </c>
      <c r="I195" s="116" t="str">
        <f t="shared" si="32"/>
        <v>0</v>
      </c>
      <c r="J195" s="116" t="str">
        <f t="shared" ref="J195:J202" si="43">IF(OR(ISBLANK(E195),ISBLANK(F195)),IF(OR(C195="ALI",C195="AIE"),"L",IF(ISBLANK(C195),"","A")),IF(C195="EE",IF(F195&gt;=3,IF(E195&gt;=5,"H","A"),IF(F195&gt;=2,IF(E195&gt;=16,"H",IF(E195&lt;=4,"L","A")),IF(E195&lt;=15,"L","A"))),IF(OR(C195="SE",C195="CE"),IF(F195&gt;=4,IF(E195&gt;=6,"H","A"),IF(F195&gt;=2,IF(E195&gt;=20,"H",IF(E195&lt;=5,"L","A")),IF(E195&lt;=19,"L","A"))),IF(OR(C195="ALI",C195="AIE"),IF(F195&gt;=6,IF(E195&gt;=20,"H","A"),IF(F195&gt;=2,IF(E195&gt;=51,"H",IF(E195&lt;=19,"L","A")),IF(E195&lt;=50,"L","A")))))))</f>
        <v/>
      </c>
      <c r="K195" s="116">
        <f>IFERROR(VLOOKUP(D195,Lista!A$4:D$35,3,FALSE),1)</f>
        <v>1</v>
      </c>
      <c r="L195" s="116">
        <f>IFERROR(VLOOKUP(D195,Lista!A$4:E$35,5,FALSE),1)</f>
        <v>1</v>
      </c>
      <c r="M195" s="131" t="str">
        <f t="shared" si="33"/>
        <v/>
      </c>
      <c r="N195" s="131">
        <f t="shared" si="34"/>
        <v>0</v>
      </c>
      <c r="O195" s="131">
        <f t="shared" si="35"/>
        <v>0</v>
      </c>
      <c r="P195" s="123"/>
      <c r="Q195" s="95" t="s">
        <v>174</v>
      </c>
      <c r="R195" s="86"/>
      <c r="S195" s="115"/>
      <c r="T195" s="115"/>
      <c r="U195" s="115"/>
      <c r="V195" s="115"/>
      <c r="W195" s="115"/>
      <c r="X195" s="116" t="str">
        <f t="shared" ref="X195:X202" si="44">CONCATENATE(S195,Z195)</f>
        <v/>
      </c>
      <c r="Y195" s="116" t="str">
        <f t="shared" si="36"/>
        <v>0</v>
      </c>
      <c r="Z195" s="116" t="str">
        <f t="shared" ref="Z195:Z202" si="45">IF(OR(ISBLANK(U195),ISBLANK(V195)),IF(OR(S195="ALI",S195="AIE"),"L",IF(ISBLANK(S195),"","A")),IF(S195="EE",IF(V195&gt;=3,IF(U195&gt;=5,"H","A"),IF(V195&gt;=2,IF(U195&gt;=16,"H",IF(U195&lt;=4,"L","A")),IF(U195&lt;=15,"L","A"))),IF(OR(S195="SE",S195="CE"),IF(V195&gt;=4,IF(U195&gt;=6,"H","A"),IF(V195&gt;=2,IF(U195&gt;=20,"H",IF(U195&lt;=5,"L","A")),IF(U195&lt;=19,"L","A"))),IF(OR(S195="ALI",S195="AIE"),IF(V195&gt;=6,IF(U195&gt;=20,"H","A"),IF(V195&gt;=2,IF(U195&gt;=51,"H",IF(U195&lt;=19,"L","A")),IF(U195&lt;=50,"L","A")))))))</f>
        <v/>
      </c>
      <c r="AA195" s="116">
        <f>IFERROR(VLOOKUP(T195,Lista!A$4:D$35,3,FALSE),1)</f>
        <v>1</v>
      </c>
      <c r="AB195" s="116">
        <f>IFERROR(VLOOKUP(T195,Lista!A$4:E$35,5,FALSE),1)</f>
        <v>1</v>
      </c>
      <c r="AC195" s="117" t="str">
        <f t="shared" si="37"/>
        <v/>
      </c>
      <c r="AD195" s="117">
        <f t="shared" si="38"/>
        <v>0</v>
      </c>
      <c r="AE195" s="117">
        <f t="shared" si="39"/>
        <v>0</v>
      </c>
      <c r="AF195" s="36"/>
      <c r="AG195" s="95" t="s">
        <v>174</v>
      </c>
      <c r="AH195" s="36"/>
    </row>
    <row r="196" spans="1:34" x14ac:dyDescent="0.25">
      <c r="A196" s="130">
        <v>194</v>
      </c>
      <c r="B196" s="111"/>
      <c r="C196" s="115"/>
      <c r="D196" s="115"/>
      <c r="E196" s="115"/>
      <c r="F196" s="115"/>
      <c r="G196" s="115"/>
      <c r="H196" s="116" t="str">
        <f t="shared" si="42"/>
        <v/>
      </c>
      <c r="I196" s="116" t="str">
        <f t="shared" ref="I196:I202" si="46">CONCATENATE(C196,D196,J196,O196)</f>
        <v>0</v>
      </c>
      <c r="J196" s="116" t="str">
        <f t="shared" si="43"/>
        <v/>
      </c>
      <c r="K196" s="116">
        <f>IFERROR(VLOOKUP(D196,Lista!A$4:D$35,3,FALSE),1)</f>
        <v>1</v>
      </c>
      <c r="L196" s="116">
        <f>IFERROR(VLOOKUP(D196,Lista!A$4:E$35,5,FALSE),1)</f>
        <v>1</v>
      </c>
      <c r="M196" s="131" t="str">
        <f t="shared" ref="M196:M202" si="47">IF(C196="INM","",IF(J196="L","Baixa",IF(J196="A","Média",IF(J196="","","Alta"))))</f>
        <v/>
      </c>
      <c r="N196" s="131">
        <f t="shared" ref="N196:N202" si="48">IF(C196="INM",K196*G196,IF(C196="ALI",IF(J196="L",7,IF(J196="A",10,15)),IF(C196="AIE",IF(J196="L",5,IF(J196="A",7,10)),IF(C196="SE",IF(J196="L",4,IF(J196="A",5,7)),IF(OR(C196="EE",C196="CE"),IF(J196="L",3,IF(J196="A",4,6)),0)))))</f>
        <v>0</v>
      </c>
      <c r="O196" s="131">
        <f t="shared" ref="O196:O202" si="49">IF(C196="INM",N196,N196*K196)</f>
        <v>0</v>
      </c>
      <c r="P196" s="123"/>
      <c r="Q196" s="95" t="s">
        <v>174</v>
      </c>
      <c r="R196" s="86"/>
      <c r="S196" s="115"/>
      <c r="T196" s="115"/>
      <c r="U196" s="115"/>
      <c r="V196" s="115"/>
      <c r="W196" s="115"/>
      <c r="X196" s="116" t="str">
        <f t="shared" si="44"/>
        <v/>
      </c>
      <c r="Y196" s="116" t="str">
        <f t="shared" ref="Y196:Y202" si="50">CONCATENATE(S196,T196,Z196,AE196)</f>
        <v>0</v>
      </c>
      <c r="Z196" s="116" t="str">
        <f t="shared" si="45"/>
        <v/>
      </c>
      <c r="AA196" s="116">
        <f>IFERROR(VLOOKUP(T196,Lista!A$4:D$35,3,FALSE),1)</f>
        <v>1</v>
      </c>
      <c r="AB196" s="116">
        <f>IFERROR(VLOOKUP(T196,Lista!A$4:E$35,5,FALSE),1)</f>
        <v>1</v>
      </c>
      <c r="AC196" s="117" t="str">
        <f t="shared" ref="AC196:AC202" si="51">IF(S196="INM","",IF(Z196="L","Baixa",IF(Z196="A","Média",IF(Z196="","","Alta"))))</f>
        <v/>
      </c>
      <c r="AD196" s="117">
        <f t="shared" ref="AD196:AD202" si="52">IF(OR(ISBLANK(R196),R196="NOK"),0,IF(S196="INM",AA196*W196,IF(S196="ALI",IF(Z196="L",7,IF(Z196="A",10,15)),IF(S196="AIE",IF(Z196="L",5,IF(Z196="A",7,10)),IF(S196="SE",IF(Z196="L",4,IF(Z196="A",5,7)),IF(OR(S196="EE",S196="CE"),IF(Z196="L",3,IF(Z196="A",4,6))))))))</f>
        <v>0</v>
      </c>
      <c r="AE196" s="117">
        <f t="shared" ref="AE196:AE202" si="53">IF(R196="NOK",0,IF(S196="INM",(1*AA196)*W196,AD196*AA196))</f>
        <v>0</v>
      </c>
      <c r="AF196" s="36"/>
      <c r="AG196" s="95" t="s">
        <v>174</v>
      </c>
      <c r="AH196" s="36"/>
    </row>
    <row r="197" spans="1:34" x14ac:dyDescent="0.25">
      <c r="A197" s="130">
        <v>195</v>
      </c>
      <c r="B197" s="111"/>
      <c r="C197" s="115"/>
      <c r="D197" s="115"/>
      <c r="E197" s="115"/>
      <c r="F197" s="115"/>
      <c r="G197" s="115"/>
      <c r="H197" s="116" t="str">
        <f t="shared" si="42"/>
        <v/>
      </c>
      <c r="I197" s="116" t="str">
        <f t="shared" si="46"/>
        <v>0</v>
      </c>
      <c r="J197" s="116" t="str">
        <f t="shared" si="43"/>
        <v/>
      </c>
      <c r="K197" s="116">
        <f>IFERROR(VLOOKUP(D197,Lista!A$4:D$35,3,FALSE),1)</f>
        <v>1</v>
      </c>
      <c r="L197" s="116">
        <f>IFERROR(VLOOKUP(D197,Lista!A$4:E$35,5,FALSE),1)</f>
        <v>1</v>
      </c>
      <c r="M197" s="131" t="str">
        <f t="shared" si="47"/>
        <v/>
      </c>
      <c r="N197" s="131">
        <f t="shared" si="48"/>
        <v>0</v>
      </c>
      <c r="O197" s="131">
        <f t="shared" si="49"/>
        <v>0</v>
      </c>
      <c r="P197" s="123"/>
      <c r="Q197" s="95" t="s">
        <v>174</v>
      </c>
      <c r="R197" s="86"/>
      <c r="S197" s="115"/>
      <c r="T197" s="115"/>
      <c r="U197" s="115"/>
      <c r="V197" s="115"/>
      <c r="W197" s="115"/>
      <c r="X197" s="116" t="str">
        <f t="shared" si="44"/>
        <v/>
      </c>
      <c r="Y197" s="116" t="str">
        <f t="shared" si="50"/>
        <v>0</v>
      </c>
      <c r="Z197" s="116" t="str">
        <f t="shared" si="45"/>
        <v/>
      </c>
      <c r="AA197" s="116">
        <f>IFERROR(VLOOKUP(T197,Lista!A$4:D$35,3,FALSE),1)</f>
        <v>1</v>
      </c>
      <c r="AB197" s="116">
        <f>IFERROR(VLOOKUP(T197,Lista!A$4:E$35,5,FALSE),1)</f>
        <v>1</v>
      </c>
      <c r="AC197" s="117" t="str">
        <f t="shared" si="51"/>
        <v/>
      </c>
      <c r="AD197" s="117">
        <f t="shared" si="52"/>
        <v>0</v>
      </c>
      <c r="AE197" s="117">
        <f t="shared" si="53"/>
        <v>0</v>
      </c>
      <c r="AF197" s="36"/>
      <c r="AG197" s="95" t="s">
        <v>174</v>
      </c>
      <c r="AH197" s="36"/>
    </row>
    <row r="198" spans="1:34" x14ac:dyDescent="0.25">
      <c r="A198" s="130">
        <v>196</v>
      </c>
      <c r="B198" s="111"/>
      <c r="C198" s="115"/>
      <c r="D198" s="115"/>
      <c r="E198" s="115"/>
      <c r="F198" s="115"/>
      <c r="G198" s="115"/>
      <c r="H198" s="116" t="str">
        <f t="shared" si="42"/>
        <v/>
      </c>
      <c r="I198" s="116" t="str">
        <f t="shared" si="46"/>
        <v>0</v>
      </c>
      <c r="J198" s="116" t="str">
        <f t="shared" si="43"/>
        <v/>
      </c>
      <c r="K198" s="116">
        <f>IFERROR(VLOOKUP(D198,Lista!A$4:D$35,3,FALSE),1)</f>
        <v>1</v>
      </c>
      <c r="L198" s="116">
        <f>IFERROR(VLOOKUP(D198,Lista!A$4:E$35,5,FALSE),1)</f>
        <v>1</v>
      </c>
      <c r="M198" s="131" t="str">
        <f t="shared" si="47"/>
        <v/>
      </c>
      <c r="N198" s="131">
        <f t="shared" si="48"/>
        <v>0</v>
      </c>
      <c r="O198" s="131">
        <f t="shared" si="49"/>
        <v>0</v>
      </c>
      <c r="P198" s="123"/>
      <c r="Q198" s="95" t="s">
        <v>174</v>
      </c>
      <c r="R198" s="86"/>
      <c r="S198" s="115"/>
      <c r="T198" s="115"/>
      <c r="U198" s="115"/>
      <c r="V198" s="115"/>
      <c r="W198" s="115"/>
      <c r="X198" s="116" t="str">
        <f t="shared" si="44"/>
        <v/>
      </c>
      <c r="Y198" s="116" t="str">
        <f t="shared" si="50"/>
        <v>0</v>
      </c>
      <c r="Z198" s="116" t="str">
        <f t="shared" si="45"/>
        <v/>
      </c>
      <c r="AA198" s="116">
        <f>IFERROR(VLOOKUP(T198,Lista!A$4:D$35,3,FALSE),1)</f>
        <v>1</v>
      </c>
      <c r="AB198" s="116">
        <f>IFERROR(VLOOKUP(T198,Lista!A$4:E$35,5,FALSE),1)</f>
        <v>1</v>
      </c>
      <c r="AC198" s="117" t="str">
        <f t="shared" si="51"/>
        <v/>
      </c>
      <c r="AD198" s="117">
        <f t="shared" si="52"/>
        <v>0</v>
      </c>
      <c r="AE198" s="117">
        <f t="shared" si="53"/>
        <v>0</v>
      </c>
      <c r="AF198" s="36"/>
      <c r="AG198" s="95" t="s">
        <v>174</v>
      </c>
      <c r="AH198" s="36"/>
    </row>
    <row r="199" spans="1:34" x14ac:dyDescent="0.25">
      <c r="A199" s="130">
        <v>197</v>
      </c>
      <c r="B199" s="111"/>
      <c r="C199" s="115"/>
      <c r="D199" s="115"/>
      <c r="E199" s="115"/>
      <c r="F199" s="115"/>
      <c r="G199" s="115"/>
      <c r="H199" s="116" t="str">
        <f t="shared" si="42"/>
        <v/>
      </c>
      <c r="I199" s="116" t="str">
        <f t="shared" si="46"/>
        <v>0</v>
      </c>
      <c r="J199" s="116" t="str">
        <f t="shared" si="43"/>
        <v/>
      </c>
      <c r="K199" s="116">
        <f>IFERROR(VLOOKUP(D199,Lista!A$4:D$35,3,FALSE),1)</f>
        <v>1</v>
      </c>
      <c r="L199" s="116">
        <f>IFERROR(VLOOKUP(D199,Lista!A$4:E$35,5,FALSE),1)</f>
        <v>1</v>
      </c>
      <c r="M199" s="131" t="str">
        <f t="shared" si="47"/>
        <v/>
      </c>
      <c r="N199" s="131">
        <f t="shared" si="48"/>
        <v>0</v>
      </c>
      <c r="O199" s="131">
        <f t="shared" si="49"/>
        <v>0</v>
      </c>
      <c r="P199" s="123"/>
      <c r="Q199" s="95" t="s">
        <v>174</v>
      </c>
      <c r="R199" s="86"/>
      <c r="S199" s="115"/>
      <c r="T199" s="115"/>
      <c r="U199" s="115"/>
      <c r="V199" s="115"/>
      <c r="W199" s="115"/>
      <c r="X199" s="116" t="str">
        <f t="shared" si="44"/>
        <v/>
      </c>
      <c r="Y199" s="116" t="str">
        <f t="shared" si="50"/>
        <v>0</v>
      </c>
      <c r="Z199" s="116" t="str">
        <f t="shared" si="45"/>
        <v/>
      </c>
      <c r="AA199" s="116">
        <f>IFERROR(VLOOKUP(T199,Lista!A$4:D$35,3,FALSE),1)</f>
        <v>1</v>
      </c>
      <c r="AB199" s="116">
        <f>IFERROR(VLOOKUP(T199,Lista!A$4:E$35,5,FALSE),1)</f>
        <v>1</v>
      </c>
      <c r="AC199" s="117" t="str">
        <f t="shared" si="51"/>
        <v/>
      </c>
      <c r="AD199" s="117">
        <f t="shared" si="52"/>
        <v>0</v>
      </c>
      <c r="AE199" s="117">
        <f t="shared" si="53"/>
        <v>0</v>
      </c>
      <c r="AF199" s="36"/>
      <c r="AG199" s="95" t="s">
        <v>174</v>
      </c>
      <c r="AH199" s="36"/>
    </row>
    <row r="200" spans="1:34" x14ac:dyDescent="0.25">
      <c r="A200" s="130">
        <v>198</v>
      </c>
      <c r="B200" s="111"/>
      <c r="C200" s="115"/>
      <c r="D200" s="115"/>
      <c r="E200" s="115"/>
      <c r="F200" s="115"/>
      <c r="G200" s="115"/>
      <c r="H200" s="116" t="str">
        <f t="shared" si="42"/>
        <v/>
      </c>
      <c r="I200" s="116" t="str">
        <f t="shared" si="46"/>
        <v>0</v>
      </c>
      <c r="J200" s="116" t="str">
        <f t="shared" si="43"/>
        <v/>
      </c>
      <c r="K200" s="116">
        <f>IFERROR(VLOOKUP(D200,Lista!A$4:D$35,3,FALSE),1)</f>
        <v>1</v>
      </c>
      <c r="L200" s="116">
        <f>IFERROR(VLOOKUP(D200,Lista!A$4:E$35,5,FALSE),1)</f>
        <v>1</v>
      </c>
      <c r="M200" s="131" t="str">
        <f t="shared" si="47"/>
        <v/>
      </c>
      <c r="N200" s="131">
        <f t="shared" si="48"/>
        <v>0</v>
      </c>
      <c r="O200" s="131">
        <f t="shared" si="49"/>
        <v>0</v>
      </c>
      <c r="P200" s="123"/>
      <c r="Q200" s="95" t="s">
        <v>174</v>
      </c>
      <c r="R200" s="86"/>
      <c r="S200" s="115"/>
      <c r="T200" s="115"/>
      <c r="U200" s="115"/>
      <c r="V200" s="115"/>
      <c r="W200" s="115"/>
      <c r="X200" s="116" t="str">
        <f t="shared" si="44"/>
        <v/>
      </c>
      <c r="Y200" s="116" t="str">
        <f t="shared" si="50"/>
        <v>0</v>
      </c>
      <c r="Z200" s="116" t="str">
        <f t="shared" si="45"/>
        <v/>
      </c>
      <c r="AA200" s="116">
        <f>IFERROR(VLOOKUP(T200,Lista!A$4:D$35,3,FALSE),1)</f>
        <v>1</v>
      </c>
      <c r="AB200" s="116">
        <f>IFERROR(VLOOKUP(T200,Lista!A$4:E$35,5,FALSE),1)</f>
        <v>1</v>
      </c>
      <c r="AC200" s="117" t="str">
        <f t="shared" si="51"/>
        <v/>
      </c>
      <c r="AD200" s="117">
        <f t="shared" si="52"/>
        <v>0</v>
      </c>
      <c r="AE200" s="117">
        <f t="shared" si="53"/>
        <v>0</v>
      </c>
      <c r="AF200" s="36"/>
      <c r="AG200" s="95" t="s">
        <v>174</v>
      </c>
      <c r="AH200" s="36"/>
    </row>
    <row r="201" spans="1:34" x14ac:dyDescent="0.25">
      <c r="A201" s="130">
        <v>199</v>
      </c>
      <c r="B201" s="111"/>
      <c r="C201" s="115"/>
      <c r="D201" s="115"/>
      <c r="E201" s="115"/>
      <c r="F201" s="115"/>
      <c r="G201" s="115"/>
      <c r="H201" s="116" t="str">
        <f t="shared" si="42"/>
        <v/>
      </c>
      <c r="I201" s="116" t="str">
        <f t="shared" si="46"/>
        <v>0</v>
      </c>
      <c r="J201" s="116" t="str">
        <f t="shared" si="43"/>
        <v/>
      </c>
      <c r="K201" s="116">
        <f>IFERROR(VLOOKUP(D201,Lista!A$4:D$35,3,FALSE),1)</f>
        <v>1</v>
      </c>
      <c r="L201" s="116">
        <f>IFERROR(VLOOKUP(D201,Lista!A$4:E$35,5,FALSE),1)</f>
        <v>1</v>
      </c>
      <c r="M201" s="131" t="str">
        <f t="shared" si="47"/>
        <v/>
      </c>
      <c r="N201" s="131">
        <f t="shared" si="48"/>
        <v>0</v>
      </c>
      <c r="O201" s="131">
        <f t="shared" si="49"/>
        <v>0</v>
      </c>
      <c r="P201" s="123"/>
      <c r="Q201" s="95" t="s">
        <v>174</v>
      </c>
      <c r="R201" s="86"/>
      <c r="S201" s="115"/>
      <c r="T201" s="115"/>
      <c r="U201" s="115"/>
      <c r="V201" s="115"/>
      <c r="W201" s="115"/>
      <c r="X201" s="116" t="str">
        <f t="shared" si="44"/>
        <v/>
      </c>
      <c r="Y201" s="116" t="str">
        <f t="shared" si="50"/>
        <v>0</v>
      </c>
      <c r="Z201" s="116" t="str">
        <f t="shared" si="45"/>
        <v/>
      </c>
      <c r="AA201" s="116">
        <f>IFERROR(VLOOKUP(T201,Lista!A$4:D$35,3,FALSE),1)</f>
        <v>1</v>
      </c>
      <c r="AB201" s="116">
        <f>IFERROR(VLOOKUP(T201,Lista!A$4:E$35,5,FALSE),1)</f>
        <v>1</v>
      </c>
      <c r="AC201" s="117" t="str">
        <f t="shared" si="51"/>
        <v/>
      </c>
      <c r="AD201" s="117">
        <f t="shared" si="52"/>
        <v>0</v>
      </c>
      <c r="AE201" s="117">
        <f t="shared" si="53"/>
        <v>0</v>
      </c>
      <c r="AF201" s="36"/>
      <c r="AG201" s="95" t="s">
        <v>174</v>
      </c>
      <c r="AH201" s="36"/>
    </row>
    <row r="202" spans="1:34" x14ac:dyDescent="0.25">
      <c r="A202" s="130">
        <v>200</v>
      </c>
      <c r="B202" s="111"/>
      <c r="C202" s="115"/>
      <c r="D202" s="115"/>
      <c r="E202" s="115"/>
      <c r="F202" s="115"/>
      <c r="G202" s="115"/>
      <c r="H202" s="116" t="str">
        <f t="shared" si="42"/>
        <v/>
      </c>
      <c r="I202" s="116" t="str">
        <f t="shared" si="46"/>
        <v>0</v>
      </c>
      <c r="J202" s="116" t="str">
        <f t="shared" si="43"/>
        <v/>
      </c>
      <c r="K202" s="116">
        <f>IFERROR(VLOOKUP(D202,Lista!A$4:D$35,3,FALSE),1)</f>
        <v>1</v>
      </c>
      <c r="L202" s="116">
        <f>IFERROR(VLOOKUP(D202,Lista!A$4:E$35,5,FALSE),1)</f>
        <v>1</v>
      </c>
      <c r="M202" s="131" t="str">
        <f t="shared" si="47"/>
        <v/>
      </c>
      <c r="N202" s="131">
        <f t="shared" si="48"/>
        <v>0</v>
      </c>
      <c r="O202" s="131">
        <f t="shared" si="49"/>
        <v>0</v>
      </c>
      <c r="P202" s="123"/>
      <c r="Q202" s="95" t="s">
        <v>174</v>
      </c>
      <c r="R202" s="86"/>
      <c r="S202" s="115"/>
      <c r="T202" s="115"/>
      <c r="U202" s="115"/>
      <c r="V202" s="115"/>
      <c r="W202" s="115"/>
      <c r="X202" s="116" t="str">
        <f t="shared" si="44"/>
        <v/>
      </c>
      <c r="Y202" s="116" t="str">
        <f t="shared" si="50"/>
        <v>0</v>
      </c>
      <c r="Z202" s="116" t="str">
        <f t="shared" si="45"/>
        <v/>
      </c>
      <c r="AA202" s="116">
        <f>IFERROR(VLOOKUP(T202,Lista!A$4:D$35,3,FALSE),1)</f>
        <v>1</v>
      </c>
      <c r="AB202" s="116">
        <f>IFERROR(VLOOKUP(T202,Lista!A$4:E$35,5,FALSE),1)</f>
        <v>1</v>
      </c>
      <c r="AC202" s="117" t="str">
        <f t="shared" si="51"/>
        <v/>
      </c>
      <c r="AD202" s="117">
        <f t="shared" si="52"/>
        <v>0</v>
      </c>
      <c r="AE202" s="117">
        <f t="shared" si="53"/>
        <v>0</v>
      </c>
      <c r="AF202" s="36"/>
      <c r="AG202" s="95" t="s">
        <v>174</v>
      </c>
      <c r="AH202" s="36"/>
    </row>
    <row r="203" spans="1:34" s="110" customFormat="1" x14ac:dyDescent="0.25">
      <c r="A203" s="107" t="s">
        <v>30</v>
      </c>
      <c r="B203" s="113"/>
      <c r="C203" s="107"/>
      <c r="D203" s="107"/>
      <c r="E203" s="107"/>
      <c r="F203" s="107"/>
      <c r="G203" s="107"/>
      <c r="H203" s="107"/>
      <c r="I203" s="118"/>
      <c r="J203" s="107"/>
      <c r="K203" s="107"/>
      <c r="L203" s="118"/>
      <c r="M203" s="107"/>
      <c r="N203" s="107"/>
      <c r="O203" s="118"/>
      <c r="P203" s="124"/>
      <c r="Q203" s="95" t="s">
        <v>174</v>
      </c>
      <c r="R203" s="109"/>
      <c r="S203" s="107"/>
      <c r="T203" s="107"/>
      <c r="U203" s="107"/>
      <c r="V203" s="107"/>
      <c r="W203" s="107"/>
      <c r="X203" s="107"/>
      <c r="Y203" s="118"/>
      <c r="Z203" s="107"/>
      <c r="AA203" s="118"/>
      <c r="AB203" s="118"/>
      <c r="AC203" s="119"/>
      <c r="AD203" s="119"/>
      <c r="AE203" s="128"/>
      <c r="AF203" s="108"/>
      <c r="AG203" s="95" t="s">
        <v>174</v>
      </c>
      <c r="AH203" s="108"/>
    </row>
  </sheetData>
  <sheetProtection insertRows="0" sort="0"/>
  <mergeCells count="2">
    <mergeCell ref="B1:P1"/>
    <mergeCell ref="R1:AF1"/>
  </mergeCells>
  <conditionalFormatting sqref="A3:R3 R17:AF202 Q4:Q203 AH4:AJ202 AG4:AG203 X4:AF4 X3:AJ3 A4:P202 W5:AF16 R4:R16">
    <cfRule type="expression" dxfId="11" priority="16">
      <formula>ISBLANK($R3)</formula>
    </cfRule>
    <cfRule type="expression" dxfId="10" priority="17">
      <formula>$R3="NOK"</formula>
    </cfRule>
    <cfRule type="expression" dxfId="9" priority="18">
      <formula>$I3&lt;&gt;$Y3</formula>
    </cfRule>
  </conditionalFormatting>
  <conditionalFormatting sqref="W3:W4">
    <cfRule type="expression" dxfId="8" priority="10">
      <formula>ISBLANK($R3)</formula>
    </cfRule>
    <cfRule type="expression" dxfId="7" priority="11">
      <formula>$R3="NOK"</formula>
    </cfRule>
    <cfRule type="expression" dxfId="6" priority="12">
      <formula>$I3&lt;&gt;$Y3</formula>
    </cfRule>
  </conditionalFormatting>
  <conditionalFormatting sqref="S4:V16">
    <cfRule type="expression" dxfId="5" priority="4">
      <formula>ISBLANK($R4)</formula>
    </cfRule>
    <cfRule type="expression" dxfId="4" priority="5">
      <formula>$R4="NOK"</formula>
    </cfRule>
    <cfRule type="expression" dxfId="3" priority="6">
      <formula>$I4&lt;&gt;$Y4</formula>
    </cfRule>
  </conditionalFormatting>
  <conditionalFormatting sqref="S3:V3">
    <cfRule type="expression" dxfId="2" priority="1">
      <formula>ISBLANK($R3)</formula>
    </cfRule>
    <cfRule type="expression" dxfId="1" priority="2">
      <formula>$R3="NOK"</formula>
    </cfRule>
    <cfRule type="expression" dxfId="0" priority="3">
      <formula>$I3&lt;&gt;$Y3</formula>
    </cfRule>
  </conditionalFormatting>
  <dataValidations count="3">
    <dataValidation type="list" allowBlank="1" showInputMessage="1" showErrorMessage="1" sqref="C3:C203 S3:S203">
      <formula1>ListaTipos</formula1>
    </dataValidation>
    <dataValidation type="list" allowBlank="1" showInputMessage="1" showErrorMessage="1" sqref="R3:R203">
      <formula1>"OK,NOK"</formula1>
    </dataValidation>
    <dataValidation type="list" allowBlank="1" showInputMessage="1" showErrorMessage="1" sqref="D3:D202 T3:T202">
      <formula1>ListaCTIS</formula1>
    </dataValidation>
  </dataValidations>
  <pageMargins left="0.40625" right="0.375" top="1.0729166666666667" bottom="0.78740157499999996" header="0.31496062000000002" footer="0.31496062000000002"/>
  <pageSetup paperSize="9" orientation="landscape" r:id="rId1"/>
  <headerFooter>
    <oddHeader>&amp;L&amp;G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"/>
  <dimension ref="A1:N31"/>
  <sheetViews>
    <sheetView zoomScaleNormal="100" workbookViewId="0">
      <selection activeCell="A3" sqref="A3"/>
    </sheetView>
  </sheetViews>
  <sheetFormatPr defaultColWidth="0" defaultRowHeight="12.75" x14ac:dyDescent="0.25"/>
  <cols>
    <col min="1" max="1" width="16.85546875" style="29" bestFit="1" customWidth="1"/>
    <col min="2" max="2" width="59" style="30" customWidth="1"/>
    <col min="3" max="3" width="5.28515625" style="31" customWidth="1"/>
    <col min="4" max="4" width="5.42578125" style="32" bestFit="1" customWidth="1"/>
    <col min="5" max="5" width="10.5703125" style="31" bestFit="1" customWidth="1"/>
    <col min="6" max="6" width="9.85546875" style="33" customWidth="1"/>
    <col min="7" max="7" width="17.42578125" style="33" customWidth="1"/>
    <col min="8" max="8" width="16.7109375" style="29" hidden="1" customWidth="1"/>
    <col min="9" max="9" width="10.140625" style="18" bestFit="1" customWidth="1"/>
    <col min="10" max="10" width="13.28515625" style="27" customWidth="1"/>
    <col min="11" max="11" width="135.5703125" style="28" bestFit="1" customWidth="1"/>
    <col min="12" max="12" width="12.42578125" style="28" bestFit="1" customWidth="1"/>
    <col min="13" max="13" width="12.28515625" style="18" customWidth="1"/>
    <col min="14" max="14" width="9.140625" style="18" customWidth="1"/>
    <col min="15" max="248" width="9.140625" style="29" customWidth="1"/>
    <col min="249" max="250" width="7.7109375" style="29" customWidth="1"/>
    <col min="251" max="251" width="15.140625" style="29" customWidth="1"/>
    <col min="252" max="16384" width="0" style="29" hidden="1"/>
  </cols>
  <sheetData>
    <row r="1" spans="1:14" s="9" customFormat="1" ht="23.25" customHeight="1" x14ac:dyDescent="0.25">
      <c r="A1" s="200" t="s">
        <v>31</v>
      </c>
      <c r="B1" s="200"/>
      <c r="C1" s="200"/>
      <c r="D1" s="200"/>
      <c r="E1" s="200"/>
      <c r="F1" s="41"/>
      <c r="G1" s="41"/>
      <c r="H1" s="10"/>
      <c r="I1" s="11"/>
      <c r="J1" s="12"/>
      <c r="K1" s="13"/>
      <c r="L1" s="13"/>
      <c r="M1" s="11"/>
      <c r="N1" s="11"/>
    </row>
    <row r="2" spans="1:14" s="17" customFormat="1" ht="32.25" customHeight="1" x14ac:dyDescent="0.2">
      <c r="A2" s="47" t="s">
        <v>32</v>
      </c>
      <c r="B2" s="59" t="s">
        <v>33</v>
      </c>
      <c r="C2" s="48" t="s">
        <v>14</v>
      </c>
      <c r="D2" s="49" t="s">
        <v>41</v>
      </c>
      <c r="E2" s="48" t="s">
        <v>24</v>
      </c>
      <c r="F2" s="48" t="s">
        <v>34</v>
      </c>
      <c r="G2" s="57" t="s">
        <v>45</v>
      </c>
      <c r="H2" s="53"/>
      <c r="I2" s="52" t="s">
        <v>29</v>
      </c>
      <c r="J2" s="15"/>
      <c r="K2" s="16"/>
      <c r="L2" s="16"/>
      <c r="M2" s="14"/>
      <c r="N2" s="14"/>
    </row>
    <row r="3" spans="1:14" s="23" customFormat="1" ht="13.5" x14ac:dyDescent="0.25">
      <c r="A3" s="50"/>
      <c r="B3" s="68" t="str">
        <f>IF(A3="","",IF(Resumo!$D$8="CAST",VLOOKUP(A3,Lista!A$23:C$35,2,FALSE),VLOOKUP(A3,Lista!A$23:C$35,2,FALSE)))</f>
        <v/>
      </c>
      <c r="C3" s="69" t="str">
        <f>IF(A3="","",IF(Resumo!$D$8="CAST",VLOOKUP(A3,Lista!A$23:C$35,3,FALSE),VLOOKUP(A3,Lista!A$23:C$35,3,FALSE)))</f>
        <v/>
      </c>
      <c r="D3" s="72">
        <v>0</v>
      </c>
      <c r="E3" s="69" t="str">
        <f>IF(C3="","",D3*C3)</f>
        <v/>
      </c>
      <c r="F3" s="70" t="str">
        <f>IF(OR(A3="",Resumo!$D$8="CTIS"),"",VLOOKUP(A3,Lista!A$23:C$35,3,FALSE))</f>
        <v/>
      </c>
      <c r="G3" s="54"/>
      <c r="H3" s="55"/>
      <c r="I3" s="56"/>
      <c r="J3" s="19"/>
      <c r="K3" s="20"/>
      <c r="L3" s="21"/>
      <c r="M3" s="22"/>
      <c r="N3" s="18"/>
    </row>
    <row r="4" spans="1:14" s="23" customFormat="1" ht="13.5" x14ac:dyDescent="0.25">
      <c r="A4" s="50"/>
      <c r="B4" s="68" t="str">
        <f>IF(A4="","",IF(Resumo!$D$8="CAST",VLOOKUP(A4,Lista!A$23:C$35,2,FALSE),VLOOKUP(A4,Lista!A$23:C$35,2,FALSE)))</f>
        <v/>
      </c>
      <c r="C4" s="69" t="str">
        <f>IF(A4="","",IF(Resumo!$D$8="CAST",VLOOKUP(A4,Lista!A$23:C$35,3,FALSE),VLOOKUP(A4,Lista!A$23:C$35,3,FALSE)))</f>
        <v/>
      </c>
      <c r="D4" s="72">
        <v>0</v>
      </c>
      <c r="E4" s="69" t="str">
        <f>IF(C4="","",D4*C4)</f>
        <v/>
      </c>
      <c r="F4" s="70" t="str">
        <f>IF(OR(A4="",Resumo!$D$8="CTIS"),"",VLOOKUP(A4,Lista!A$23:C$35,3,FALSE))</f>
        <v/>
      </c>
      <c r="G4" s="54"/>
      <c r="H4" s="55"/>
      <c r="I4" s="56"/>
      <c r="J4" s="19"/>
      <c r="K4" s="24"/>
      <c r="L4" s="21"/>
      <c r="M4" s="22"/>
      <c r="N4" s="18"/>
    </row>
    <row r="5" spans="1:14" s="23" customFormat="1" ht="13.5" x14ac:dyDescent="0.25">
      <c r="A5" s="50"/>
      <c r="B5" s="68" t="str">
        <f>IF(A5="","",IF(Resumo!$D$8="CAST",VLOOKUP(A5,Lista!A$23:C$35,2,FALSE),VLOOKUP(A5,Lista!A$23:C$35,2,FALSE)))</f>
        <v/>
      </c>
      <c r="C5" s="69" t="str">
        <f>IF(A5="","",IF(Resumo!$D$8="CAST",VLOOKUP(A5,Lista!A$23:C$35,3,FALSE),VLOOKUP(A5,Lista!A$23:C$35,3,FALSE)))</f>
        <v/>
      </c>
      <c r="D5" s="72">
        <v>0</v>
      </c>
      <c r="E5" s="69" t="str">
        <f t="shared" ref="E5:E15" si="0">IF(C5="","",D5*C5)</f>
        <v/>
      </c>
      <c r="F5" s="70" t="str">
        <f>IF(OR(A5="",Resumo!$D$8="CTIS"),"",VLOOKUP(A5,Lista!A$23:C$35,3,FALSE))</f>
        <v/>
      </c>
      <c r="G5" s="54"/>
      <c r="H5" s="55"/>
      <c r="I5" s="56"/>
      <c r="J5" s="19"/>
      <c r="K5" s="20"/>
      <c r="L5" s="21"/>
      <c r="M5" s="22"/>
      <c r="N5" s="18"/>
    </row>
    <row r="6" spans="1:14" s="23" customFormat="1" ht="13.5" x14ac:dyDescent="0.25">
      <c r="A6" s="50"/>
      <c r="B6" s="68" t="str">
        <f>IF(A6="","",IF(Resumo!$D$8="CAST",VLOOKUP(A6,Lista!A$23:C$35,2,FALSE),VLOOKUP(A6,Lista!A$23:C$35,2,FALSE)))</f>
        <v/>
      </c>
      <c r="C6" s="69" t="str">
        <f>IF(A6="","",IF(Resumo!$D$8="CAST",VLOOKUP(A6,Lista!A$23:C$35,3,FALSE),VLOOKUP(A6,Lista!A$23:C$35,3,FALSE)))</f>
        <v/>
      </c>
      <c r="D6" s="72">
        <v>0</v>
      </c>
      <c r="E6" s="69" t="str">
        <f t="shared" si="0"/>
        <v/>
      </c>
      <c r="F6" s="70" t="str">
        <f>IF(OR(A6="",Resumo!$D$8="CTIS"),"",VLOOKUP(A6,Lista!A$23:C$35,3,FALSE))</f>
        <v/>
      </c>
      <c r="G6" s="54"/>
      <c r="H6" s="55"/>
      <c r="I6" s="56"/>
      <c r="J6" s="19"/>
      <c r="K6" s="20"/>
      <c r="L6" s="21"/>
      <c r="M6" s="22"/>
      <c r="N6" s="18"/>
    </row>
    <row r="7" spans="1:14" s="23" customFormat="1" ht="13.5" x14ac:dyDescent="0.25">
      <c r="A7" s="50"/>
      <c r="B7" s="68" t="str">
        <f>IF(A7="","",IF(Resumo!$D$8="CAST",VLOOKUP(A7,Lista!A$23:C$35,2,FALSE),VLOOKUP(A7,Lista!A$23:C$35,2,FALSE)))</f>
        <v/>
      </c>
      <c r="C7" s="69" t="str">
        <f>IF(A7="","",IF(Resumo!$D$8="CAST",VLOOKUP(A7,Lista!A$23:C$35,3,FALSE),VLOOKUP(A7,Lista!A$23:C$35,3,FALSE)))</f>
        <v/>
      </c>
      <c r="D7" s="72">
        <v>0</v>
      </c>
      <c r="E7" s="69" t="str">
        <f t="shared" si="0"/>
        <v/>
      </c>
      <c r="F7" s="70" t="str">
        <f>IF(OR(A7="",Resumo!$D$8="CTIS"),"",VLOOKUP(A7,Lista!A$23:C$35,3,FALSE))</f>
        <v/>
      </c>
      <c r="G7" s="54"/>
      <c r="H7" s="55"/>
      <c r="I7" s="56"/>
      <c r="J7" s="19"/>
      <c r="K7" s="25"/>
      <c r="L7" s="21"/>
      <c r="M7" s="18"/>
      <c r="N7" s="18"/>
    </row>
    <row r="8" spans="1:14" s="23" customFormat="1" ht="13.5" x14ac:dyDescent="0.25">
      <c r="A8" s="50"/>
      <c r="B8" s="68" t="str">
        <f>IF(A8="","",IF(Resumo!$D$8="CAST",VLOOKUP(A8,Lista!A$23:C$35,2,FALSE),VLOOKUP(A8,Lista!A$23:C$35,2,FALSE)))</f>
        <v/>
      </c>
      <c r="C8" s="69" t="str">
        <f>IF(A8="","",IF(Resumo!$D$8="CAST",VLOOKUP(A8,Lista!A$23:C$35,3,FALSE),VLOOKUP(A8,Lista!A$23:C$35,3,FALSE)))</f>
        <v/>
      </c>
      <c r="D8" s="72">
        <v>0</v>
      </c>
      <c r="E8" s="69" t="str">
        <f t="shared" si="0"/>
        <v/>
      </c>
      <c r="F8" s="70" t="str">
        <f>IF(OR(A8="",Resumo!$D$8="CTIS"),"",VLOOKUP(A8,Lista!A$23:C$35,3,FALSE))</f>
        <v/>
      </c>
      <c r="G8" s="54"/>
      <c r="H8" s="55"/>
      <c r="I8" s="56"/>
      <c r="J8" s="19"/>
      <c r="K8" s="25"/>
      <c r="L8" s="21"/>
      <c r="M8" s="18"/>
      <c r="N8" s="18"/>
    </row>
    <row r="9" spans="1:14" s="23" customFormat="1" ht="13.5" x14ac:dyDescent="0.25">
      <c r="A9" s="50"/>
      <c r="B9" s="68" t="str">
        <f>IF(A9="","",IF(Resumo!$D$8="CAST",VLOOKUP(A9,Lista!A$23:C$35,2,FALSE),VLOOKUP(A9,Lista!A$23:C$35,2,FALSE)))</f>
        <v/>
      </c>
      <c r="C9" s="69" t="str">
        <f>IF(A9="","",IF(Resumo!$D$8="CAST",VLOOKUP(A9,Lista!A$23:C$35,3,FALSE),VLOOKUP(A9,Lista!A$23:C$35,3,FALSE)))</f>
        <v/>
      </c>
      <c r="D9" s="72">
        <v>0</v>
      </c>
      <c r="E9" s="69" t="str">
        <f t="shared" si="0"/>
        <v/>
      </c>
      <c r="F9" s="70" t="str">
        <f>IF(OR(A9="",Resumo!$D$8="CTIS"),"",VLOOKUP(A9,Lista!A$23:C$35,3,FALSE))</f>
        <v/>
      </c>
      <c r="G9" s="54"/>
      <c r="H9" s="55"/>
      <c r="I9" s="56"/>
      <c r="J9" s="19"/>
      <c r="K9" s="20"/>
      <c r="L9" s="21"/>
      <c r="M9" s="18"/>
      <c r="N9" s="18"/>
    </row>
    <row r="10" spans="1:14" s="23" customFormat="1" ht="13.5" x14ac:dyDescent="0.25">
      <c r="A10" s="50"/>
      <c r="B10" s="68" t="str">
        <f>IF(A10="","",IF(Resumo!$D$8="CAST",VLOOKUP(A10,Lista!A$23:C$35,2,FALSE),VLOOKUP(A10,Lista!A$23:C$35,2,FALSE)))</f>
        <v/>
      </c>
      <c r="C10" s="69" t="str">
        <f>IF(A10="","",IF(Resumo!$D$8="CAST",VLOOKUP(A10,Lista!A$23:C$35,3,FALSE),VLOOKUP(A10,Lista!A$23:C$35,3,FALSE)))</f>
        <v/>
      </c>
      <c r="D10" s="72">
        <v>0</v>
      </c>
      <c r="E10" s="69" t="str">
        <f t="shared" si="0"/>
        <v/>
      </c>
      <c r="F10" s="70" t="str">
        <f>IF(OR(A10="",Resumo!$D$8="CTIS"),"",VLOOKUP(A10,Lista!A$23:C$35,3,FALSE))</f>
        <v/>
      </c>
      <c r="G10" s="54"/>
      <c r="H10" s="55"/>
      <c r="I10" s="56"/>
      <c r="J10" s="19"/>
      <c r="K10" s="20"/>
      <c r="L10" s="21"/>
      <c r="M10" s="22"/>
      <c r="N10" s="18"/>
    </row>
    <row r="11" spans="1:14" s="23" customFormat="1" ht="13.5" x14ac:dyDescent="0.25">
      <c r="A11" s="50"/>
      <c r="B11" s="68" t="str">
        <f>IF(A11="","",IF(Resumo!$D$8="CAST",VLOOKUP(A11,Lista!A$23:C$35,2,FALSE),VLOOKUP(A11,Lista!A$23:C$35,2,FALSE)))</f>
        <v/>
      </c>
      <c r="C11" s="69" t="str">
        <f>IF(A11="","",IF(Resumo!$D$8="CAST",VLOOKUP(A11,Lista!A$23:C$35,3,FALSE),VLOOKUP(A11,Lista!A$23:C$35,3,FALSE)))</f>
        <v/>
      </c>
      <c r="D11" s="72">
        <v>0</v>
      </c>
      <c r="E11" s="69" t="str">
        <f t="shared" si="0"/>
        <v/>
      </c>
      <c r="F11" s="70" t="str">
        <f>IF(OR(A11="",Resumo!$D$8="CTIS"),"",VLOOKUP(A11,Lista!A$23:C$35,3,FALSE))</f>
        <v/>
      </c>
      <c r="G11" s="54"/>
      <c r="H11" s="55"/>
      <c r="I11" s="56"/>
      <c r="J11" s="19"/>
      <c r="K11" s="20"/>
      <c r="L11" s="21"/>
      <c r="M11" s="22"/>
      <c r="N11" s="18"/>
    </row>
    <row r="12" spans="1:14" s="23" customFormat="1" ht="13.5" x14ac:dyDescent="0.25">
      <c r="A12" s="50"/>
      <c r="B12" s="68" t="str">
        <f>IF(A12="","",IF(Resumo!$D$8="CAST",VLOOKUP(A12,Lista!A$23:C$35,2,FALSE),VLOOKUP(A12,Lista!A$23:C$35,2,FALSE)))</f>
        <v/>
      </c>
      <c r="C12" s="69" t="str">
        <f>IF(A12="","",IF(Resumo!$D$8="CAST",VLOOKUP(A12,Lista!A$23:C$35,3,FALSE),VLOOKUP(A12,Lista!A$23:C$35,3,FALSE)))</f>
        <v/>
      </c>
      <c r="D12" s="72">
        <v>0</v>
      </c>
      <c r="E12" s="69" t="str">
        <f t="shared" si="0"/>
        <v/>
      </c>
      <c r="F12" s="70" t="str">
        <f>IF(OR(A12="",Resumo!$D$8="CTIS"),"",VLOOKUP(A12,Lista!A$23:C$35,3,FALSE))</f>
        <v/>
      </c>
      <c r="G12" s="54"/>
      <c r="H12" s="55"/>
      <c r="I12" s="56"/>
      <c r="J12" s="19"/>
      <c r="K12" s="25"/>
      <c r="L12" s="21"/>
      <c r="M12" s="18"/>
      <c r="N12" s="18"/>
    </row>
    <row r="13" spans="1:14" s="23" customFormat="1" ht="13.5" x14ac:dyDescent="0.25">
      <c r="A13" s="50"/>
      <c r="B13" s="68" t="str">
        <f>IF(A13="","",IF(Resumo!$D$8="CAST",VLOOKUP(A13,Lista!A$23:C$35,2,FALSE),VLOOKUP(A13,Lista!A$23:C$35,2,FALSE)))</f>
        <v/>
      </c>
      <c r="C13" s="69" t="str">
        <f>IF(A13="","",IF(Resumo!$D$8="CAST",VLOOKUP(A13,Lista!A$23:C$35,3,FALSE),VLOOKUP(A13,Lista!A$23:C$35,3,FALSE)))</f>
        <v/>
      </c>
      <c r="D13" s="72">
        <v>0</v>
      </c>
      <c r="E13" s="69" t="str">
        <f t="shared" si="0"/>
        <v/>
      </c>
      <c r="F13" s="70" t="str">
        <f>IF(OR(A13="",Resumo!$D$8="CTIS"),"",VLOOKUP(A13,Lista!A$23:C$35,3,FALSE))</f>
        <v/>
      </c>
      <c r="G13" s="54"/>
      <c r="H13" s="55"/>
      <c r="I13" s="56"/>
      <c r="J13" s="19"/>
      <c r="K13" s="25"/>
      <c r="L13" s="21"/>
      <c r="M13" s="18"/>
      <c r="N13" s="18"/>
    </row>
    <row r="14" spans="1:14" s="23" customFormat="1" ht="13.5" x14ac:dyDescent="0.25">
      <c r="A14" s="50"/>
      <c r="B14" s="68" t="str">
        <f>IF(A14="","",IF(Resumo!$D$8="CAST",VLOOKUP(A14,Lista!A$23:C$35,2,FALSE),VLOOKUP(A14,Lista!A$23:C$35,2,FALSE)))</f>
        <v/>
      </c>
      <c r="C14" s="69" t="str">
        <f>IF(A14="","",IF(Resumo!$D$8="CAST",VLOOKUP(A14,Lista!A$23:C$35,3,FALSE),VLOOKUP(A14,Lista!A$23:C$35,3,FALSE)))</f>
        <v/>
      </c>
      <c r="D14" s="72">
        <v>0</v>
      </c>
      <c r="E14" s="69" t="str">
        <f t="shared" si="0"/>
        <v/>
      </c>
      <c r="F14" s="70" t="str">
        <f>IF(OR(A14="",Resumo!$D$8="CTIS"),"",VLOOKUP(A14,Lista!A$23:C$35,3,FALSE))</f>
        <v/>
      </c>
      <c r="G14" s="54"/>
      <c r="H14" s="55"/>
      <c r="I14" s="56"/>
      <c r="J14" s="19"/>
      <c r="K14" s="20"/>
      <c r="L14" s="21"/>
      <c r="M14" s="18"/>
      <c r="N14" s="18"/>
    </row>
    <row r="15" spans="1:14" s="23" customFormat="1" ht="13.5" x14ac:dyDescent="0.25">
      <c r="A15" s="50"/>
      <c r="B15" s="68" t="str">
        <f>IF(A15="","",IF(Resumo!$D$8="CAST",VLOOKUP(A15,Lista!A$23:C$35,2,FALSE),VLOOKUP(A15,Lista!A$23:C$35,2,FALSE)))</f>
        <v/>
      </c>
      <c r="C15" s="69" t="str">
        <f>IF(A15="","",IF(Resumo!$D$8="CAST",VLOOKUP(A15,Lista!A$23:C$35,3,FALSE),VLOOKUP(A15,Lista!A$23:C$35,3,FALSE)))</f>
        <v/>
      </c>
      <c r="D15" s="72">
        <v>0</v>
      </c>
      <c r="E15" s="69" t="str">
        <f t="shared" si="0"/>
        <v/>
      </c>
      <c r="F15" s="70" t="str">
        <f>IF(OR(A15="",Resumo!$D$8="CTIS"),"",VLOOKUP(A15,Lista!A$23:C$35,3,FALSE))</f>
        <v/>
      </c>
      <c r="G15" s="54"/>
      <c r="H15" s="55"/>
      <c r="I15" s="56"/>
      <c r="J15" s="19"/>
      <c r="K15" s="26"/>
      <c r="L15" s="21"/>
      <c r="M15" s="18"/>
      <c r="N15" s="18"/>
    </row>
    <row r="16" spans="1:14" ht="15" x14ac:dyDescent="0.25">
      <c r="D16" s="34" t="s">
        <v>37</v>
      </c>
      <c r="E16" s="51">
        <f>SUM(E3:E15)</f>
        <v>0</v>
      </c>
    </row>
    <row r="19" spans="2:2" x14ac:dyDescent="0.25">
      <c r="B19" s="42"/>
    </row>
    <row r="20" spans="2:2" x14ac:dyDescent="0.25">
      <c r="B20" s="45" t="str">
        <f>Resumo!D33</f>
        <v>Philipe Dias de Alencar</v>
      </c>
    </row>
    <row r="21" spans="2:2" ht="13.5" x14ac:dyDescent="0.25">
      <c r="B21" s="44" t="s">
        <v>42</v>
      </c>
    </row>
    <row r="24" spans="2:2" x14ac:dyDescent="0.25">
      <c r="B24" s="42"/>
    </row>
    <row r="25" spans="2:2" x14ac:dyDescent="0.25">
      <c r="B25" s="45">
        <f>Resumo!D34</f>
        <v>0</v>
      </c>
    </row>
    <row r="26" spans="2:2" ht="13.5" x14ac:dyDescent="0.25">
      <c r="B26" s="44" t="s">
        <v>43</v>
      </c>
    </row>
    <row r="29" spans="2:2" x14ac:dyDescent="0.25">
      <c r="B29" s="46"/>
    </row>
    <row r="30" spans="2:2" ht="13.5" x14ac:dyDescent="0.25">
      <c r="B30" s="43" t="s">
        <v>38</v>
      </c>
    </row>
    <row r="31" spans="2:2" ht="13.5" x14ac:dyDescent="0.25">
      <c r="B31" s="44" t="s">
        <v>39</v>
      </c>
    </row>
  </sheetData>
  <sheetProtection insertRows="0"/>
  <mergeCells count="1">
    <mergeCell ref="A1:E1"/>
  </mergeCells>
  <dataValidations count="2">
    <dataValidation type="list" allowBlank="1" showInputMessage="1" showErrorMessage="1" sqref="I3:I15">
      <formula1>"OK,NOK"</formula1>
    </dataValidation>
    <dataValidation type="list" allowBlank="1" showInputMessage="1" showErrorMessage="1" sqref="A3:A15">
      <formula1>ListaCTIS</formula1>
    </dataValidation>
  </dataValidations>
  <pageMargins left="0.511811024" right="0.511811024" top="1.0729166666666667" bottom="0.78740157499999996" header="0.31496062000000002" footer="0.31496062000000002"/>
  <pageSetup paperSize="9" orientation="landscape" r:id="rId1"/>
  <headerFooter>
    <oddHeader>&amp;L&amp;G</oddHead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B2:I20"/>
  <sheetViews>
    <sheetView showGridLines="0" workbookViewId="0">
      <selection activeCell="G20" sqref="G20"/>
    </sheetView>
  </sheetViews>
  <sheetFormatPr defaultRowHeight="15" x14ac:dyDescent="0.25"/>
  <cols>
    <col min="1" max="1" width="3.85546875" style="60" customWidth="1"/>
    <col min="2" max="16384" width="9.140625" style="60"/>
  </cols>
  <sheetData>
    <row r="2" spans="2:9" ht="39" customHeight="1" x14ac:dyDescent="0.25">
      <c r="B2" s="201" t="s">
        <v>70</v>
      </c>
      <c r="C2" s="202"/>
      <c r="D2" s="202"/>
      <c r="E2" s="202"/>
      <c r="F2" s="202"/>
      <c r="G2" s="202"/>
    </row>
    <row r="3" spans="2:9" x14ac:dyDescent="0.25">
      <c r="B3" s="61"/>
      <c r="C3" s="62" t="s">
        <v>9</v>
      </c>
      <c r="D3" s="62" t="s">
        <v>10</v>
      </c>
      <c r="E3" s="62" t="s">
        <v>11</v>
      </c>
      <c r="F3" s="62" t="s">
        <v>12</v>
      </c>
      <c r="G3" s="62" t="s">
        <v>24</v>
      </c>
      <c r="H3" s="63"/>
      <c r="I3" s="63"/>
    </row>
    <row r="4" spans="2:9" x14ac:dyDescent="0.25">
      <c r="B4" s="64" t="s">
        <v>19</v>
      </c>
      <c r="C4" s="64">
        <f>SUMPRODUCT((Funções!$C$3:$C$203=B4)*(Funções!$D$3:$D$203="I"))</f>
        <v>0</v>
      </c>
      <c r="D4" s="64">
        <f>SUMPRODUCT((Funções!$C$3:$C$203=B4)*(Funções!$D$3:$D$203="A"))</f>
        <v>0</v>
      </c>
      <c r="E4" s="64">
        <f>SUMPRODUCT((Funções!$C$3:$C$203=B4)*(Funções!$D$3:$D$203="E"))</f>
        <v>0</v>
      </c>
      <c r="F4" s="64">
        <f>SUMPRODUCT((Funções!$C$3:$C$203=B4)*(Funções!$D$3:$D$203="C"))</f>
        <v>0</v>
      </c>
      <c r="G4" s="64">
        <f>SUMIF(Funções!$C$3:$C$203,B4,Funções!$N$3:$N$203)</f>
        <v>0</v>
      </c>
      <c r="H4" s="63" t="s">
        <v>9</v>
      </c>
      <c r="I4" s="63">
        <f>SUMIF(Funções!D3:D203,"=I",Funções!N3:N203)</f>
        <v>0</v>
      </c>
    </row>
    <row r="5" spans="2:9" x14ac:dyDescent="0.25">
      <c r="B5" s="64" t="s">
        <v>20</v>
      </c>
      <c r="C5" s="64">
        <f>SUMPRODUCT((Funções!$C$3:$C$203=B5)*(Funções!$D$3:$D$203="I"))</f>
        <v>0</v>
      </c>
      <c r="D5" s="64">
        <f>SUMPRODUCT((Funções!$C$3:$C$203=B5)*(Funções!$D$3:$D$203="A"))</f>
        <v>0</v>
      </c>
      <c r="E5" s="64">
        <f>SUMPRODUCT((Funções!$C$3:$C$203=B5)*(Funções!$D$3:$D$203="E"))</f>
        <v>0</v>
      </c>
      <c r="F5" s="64">
        <f>SUMPRODUCT((Funções!$C$3:$C$203=B5)*(Funções!$D$3:$D$203="C"))</f>
        <v>0</v>
      </c>
      <c r="G5" s="64">
        <f>SUMIF(Funções!$C$3:$C$203,B5,Funções!$N$3:$N$203)</f>
        <v>0</v>
      </c>
      <c r="H5" s="63" t="s">
        <v>10</v>
      </c>
      <c r="I5" s="63">
        <f>SUMIF(Funções!D3:D203,"=A",Funções!N3:N203)</f>
        <v>0</v>
      </c>
    </row>
    <row r="6" spans="2:9" x14ac:dyDescent="0.25">
      <c r="B6" s="64" t="s">
        <v>21</v>
      </c>
      <c r="C6" s="64">
        <f>SUMPRODUCT((Funções!$C$3:$C$203=B6)*(Funções!$D$3:$D$203="I"))</f>
        <v>0</v>
      </c>
      <c r="D6" s="64">
        <f>SUMPRODUCT((Funções!$C$3:$C$203=B6)*(Funções!$D$3:$D$203="A"))</f>
        <v>0</v>
      </c>
      <c r="E6" s="64">
        <f>SUMPRODUCT((Funções!$C$3:$C$203=B6)*(Funções!$D$3:$D$203="E"))</f>
        <v>0</v>
      </c>
      <c r="F6" s="64">
        <f>SUMPRODUCT((Funções!$C$3:$C$203=B6)*(Funções!$D$3:$D$203="C"))</f>
        <v>0</v>
      </c>
      <c r="G6" s="64">
        <f>SUMIF(Funções!$C$3:$C$203,B6,Funções!$N$3:$N$203)</f>
        <v>0</v>
      </c>
      <c r="H6" s="63" t="s">
        <v>11</v>
      </c>
      <c r="I6" s="63">
        <f>SUMIF(Funções!D3:D203,"=E",Funções!N3:N203)</f>
        <v>0</v>
      </c>
    </row>
    <row r="7" spans="2:9" x14ac:dyDescent="0.25">
      <c r="B7" s="64" t="s">
        <v>22</v>
      </c>
      <c r="C7" s="64">
        <f>SUMPRODUCT((Funções!$C$3:$C$203=B7)*(Funções!$D$3:$D$203="I"))</f>
        <v>0</v>
      </c>
      <c r="D7" s="64">
        <f>SUMPRODUCT((Funções!$C$3:$C$203=B7)*(Funções!$D$3:$D$203="A"))</f>
        <v>0</v>
      </c>
      <c r="E7" s="64">
        <f>SUMPRODUCT((Funções!$C$3:$C$203=B7)*(Funções!$D$3:$D$203="E"))</f>
        <v>0</v>
      </c>
      <c r="F7" s="64">
        <f>SUMPRODUCT((Funções!$C$3:$C$203=B7)*(Funções!$D$3:$D$203="C"))</f>
        <v>0</v>
      </c>
      <c r="G7" s="64">
        <f>SUMIF(Funções!$C$3:$C$203,B7,Funções!$N$3:$N$203)</f>
        <v>0</v>
      </c>
      <c r="H7" s="63" t="s">
        <v>12</v>
      </c>
      <c r="I7" s="63">
        <f>SUMIF(Funções!D3:D203,"=C",Funções!N3:N203)</f>
        <v>0</v>
      </c>
    </row>
    <row r="8" spans="2:9" x14ac:dyDescent="0.25">
      <c r="B8" s="64" t="s">
        <v>23</v>
      </c>
      <c r="C8" s="64">
        <f>SUMPRODUCT((Funções!$C$3:$C$203=B8)*(Funções!$D$3:$D$203="I"))</f>
        <v>0</v>
      </c>
      <c r="D8" s="64">
        <f>SUMPRODUCT((Funções!$C$3:$C$203=B8)*(Funções!$D$3:$D$203="A"))</f>
        <v>0</v>
      </c>
      <c r="E8" s="64">
        <f>SUMPRODUCT((Funções!$C$3:$C$203=B8)*(Funções!$D$3:$D$203="E"))</f>
        <v>0</v>
      </c>
      <c r="F8" s="64">
        <f>SUMPRODUCT((Funções!$C$3:$C$203=B8)*(Funções!$D$3:$D$203="C"))</f>
        <v>0</v>
      </c>
      <c r="G8" s="64">
        <f>SUMIF(Funções!$C$3:$C$203,B8,Funções!$N$3:$N$203)</f>
        <v>0</v>
      </c>
      <c r="H8" s="63"/>
      <c r="I8" s="63"/>
    </row>
    <row r="9" spans="2:9" x14ac:dyDescent="0.25">
      <c r="B9" s="64" t="s">
        <v>158</v>
      </c>
      <c r="C9" s="64"/>
      <c r="D9" s="64"/>
      <c r="E9" s="64"/>
      <c r="F9" s="64"/>
      <c r="G9" s="64">
        <f>SUMIF(Funções!$C$3:$C$203,B9,Funções!$N$3:$N$203)</f>
        <v>0</v>
      </c>
      <c r="H9" s="63"/>
      <c r="I9" s="63"/>
    </row>
    <row r="10" spans="2:9" x14ac:dyDescent="0.25">
      <c r="B10" s="64" t="s">
        <v>15</v>
      </c>
      <c r="C10" s="64">
        <f>SUM(C4:C8)</f>
        <v>0</v>
      </c>
      <c r="D10" s="64">
        <f>SUM(D4:D8)</f>
        <v>0</v>
      </c>
      <c r="E10" s="64">
        <f>SUM(E4:E8)</f>
        <v>0</v>
      </c>
      <c r="F10" s="64">
        <f>SUM(F4:F8)</f>
        <v>0</v>
      </c>
      <c r="G10" s="64">
        <f>SUM(G4:G9)</f>
        <v>0</v>
      </c>
      <c r="H10" s="63"/>
      <c r="I10" s="63"/>
    </row>
    <row r="12" spans="2:9" ht="39" customHeight="1" x14ac:dyDescent="0.25">
      <c r="B12" s="201" t="s">
        <v>69</v>
      </c>
      <c r="C12" s="202"/>
      <c r="D12" s="202"/>
      <c r="E12" s="202"/>
      <c r="F12" s="202"/>
      <c r="G12" s="202"/>
    </row>
    <row r="13" spans="2:9" x14ac:dyDescent="0.25">
      <c r="B13" s="61"/>
      <c r="C13" s="62" t="s">
        <v>9</v>
      </c>
      <c r="D13" s="62" t="s">
        <v>10</v>
      </c>
      <c r="E13" s="62" t="s">
        <v>11</v>
      </c>
      <c r="F13" s="62" t="s">
        <v>12</v>
      </c>
      <c r="G13" s="62" t="s">
        <v>24</v>
      </c>
      <c r="H13" s="63"/>
      <c r="I13" s="63"/>
    </row>
    <row r="14" spans="2:9" x14ac:dyDescent="0.25">
      <c r="B14" s="64" t="s">
        <v>19</v>
      </c>
      <c r="C14" s="64">
        <f>SUMPRODUCT((Funções!$S$3:$S$203=B14)*(Funções!$T$3:$T$203="I")*(Funções!$AD$3:$AD$203&gt;0))</f>
        <v>0</v>
      </c>
      <c r="D14" s="64">
        <f>SUMPRODUCT((Funções!$S$3:$S$203=B14)*(Funções!$T$3:$T$203="A")*(Funções!$AD$3:$AD$203&gt;0))</f>
        <v>0</v>
      </c>
      <c r="E14" s="64">
        <f>SUMPRODUCT((Funções!$S$3:$S$203=B14)*(Funções!$T$3:$T$203="E")*(Funções!$AD$3:$AD$203&gt;0))</f>
        <v>0</v>
      </c>
      <c r="F14" s="64">
        <f>SUMPRODUCT((Funções!$S$3:$S$203=B14)*(Funções!$T$3:$T$203="C")*(Funções!$AD$3:$AD$203&gt;0))</f>
        <v>0</v>
      </c>
      <c r="G14" s="64">
        <f>SUMIF(Funções!$S$3:$S$203,B14,Funções!$AD$3:$AD$203)</f>
        <v>0</v>
      </c>
      <c r="H14" s="63" t="s">
        <v>9</v>
      </c>
      <c r="I14" s="63">
        <f>SUMIF(Funções!D14:D214,"=I",Funções!N14:N214)</f>
        <v>0</v>
      </c>
    </row>
    <row r="15" spans="2:9" x14ac:dyDescent="0.25">
      <c r="B15" s="64" t="s">
        <v>20</v>
      </c>
      <c r="C15" s="64">
        <f>SUMPRODUCT((Funções!$S$3:$S$203=B15)*(Funções!$T$3:$T$203="I")*(Funções!$AD$3:$AD$203&gt;0))</f>
        <v>0</v>
      </c>
      <c r="D15" s="64">
        <f>SUMPRODUCT((Funções!$S$3:$S$203=B15)*(Funções!$T$3:$T$203="A")*(Funções!$AD$3:$AD$203&gt;0))</f>
        <v>0</v>
      </c>
      <c r="E15" s="64">
        <f>SUMPRODUCT((Funções!$S$3:$S$203=B15)*(Funções!$T$3:$T$203="E")*(Funções!$AD$3:$AD$203&gt;0))</f>
        <v>0</v>
      </c>
      <c r="F15" s="64">
        <f>SUMPRODUCT((Funções!$S$3:$S$203=B15)*(Funções!$T$3:$T$203="C")*(Funções!$AD$3:$AD$203&gt;0))</f>
        <v>0</v>
      </c>
      <c r="G15" s="64">
        <f>SUMIF(Funções!$S$3:$S$203,B15,Funções!$AD$3:$AD$203)</f>
        <v>0</v>
      </c>
      <c r="H15" s="63" t="s">
        <v>10</v>
      </c>
      <c r="I15" s="63">
        <f>SUMIF(Funções!D14:D214,"=A",Funções!N14:N214)</f>
        <v>0</v>
      </c>
    </row>
    <row r="16" spans="2:9" x14ac:dyDescent="0.25">
      <c r="B16" s="64" t="s">
        <v>21</v>
      </c>
      <c r="C16" s="64">
        <f>SUMPRODUCT((Funções!$S$3:$S$203=B16)*(Funções!$T$3:$T$203="I")*(Funções!$AD$3:$AD$203&gt;0))</f>
        <v>0</v>
      </c>
      <c r="D16" s="64">
        <f>SUMPRODUCT((Funções!$S$3:$S$203=B16)*(Funções!$T$3:$T$203="A")*(Funções!$AD$3:$AD$203&gt;0))</f>
        <v>0</v>
      </c>
      <c r="E16" s="64">
        <f>SUMPRODUCT((Funções!$S$3:$S$203=B16)*(Funções!$T$3:$T$203="E")*(Funções!$AD$3:$AD$203&gt;0))</f>
        <v>0</v>
      </c>
      <c r="F16" s="64">
        <f>SUMPRODUCT((Funções!$S$3:$S$203=B16)*(Funções!$T$3:$T$203="C")*(Funções!$AD$3:$AD$203&gt;0))</f>
        <v>0</v>
      </c>
      <c r="G16" s="64">
        <f>SUMIF(Funções!$S$3:$S$203,B16,Funções!$AD$3:$AD$203)</f>
        <v>0</v>
      </c>
      <c r="H16" s="63" t="s">
        <v>11</v>
      </c>
      <c r="I16" s="63">
        <f>SUMIF(Funções!D14:D214,"=E",Funções!N14:N214)</f>
        <v>0</v>
      </c>
    </row>
    <row r="17" spans="2:9" x14ac:dyDescent="0.25">
      <c r="B17" s="64" t="s">
        <v>22</v>
      </c>
      <c r="C17" s="64">
        <f>SUMPRODUCT((Funções!$S$3:$S$203=B17)*(Funções!$T$3:$T$203="I")*(Funções!$AD$3:$AD$203&gt;0))</f>
        <v>0</v>
      </c>
      <c r="D17" s="64">
        <f>SUMPRODUCT((Funções!$S$3:$S$203=B17)*(Funções!$T$3:$T$203="A")*(Funções!$AD$3:$AD$203&gt;0))</f>
        <v>0</v>
      </c>
      <c r="E17" s="64">
        <f>SUMPRODUCT((Funções!$S$3:$S$203=B17)*(Funções!$T$3:$T$203="E")*(Funções!$AD$3:$AD$203&gt;0))</f>
        <v>0</v>
      </c>
      <c r="F17" s="64">
        <f>SUMPRODUCT((Funções!$S$3:$S$203=B17)*(Funções!$T$3:$T$203="C")*(Funções!$AD$3:$AD$203&gt;0))</f>
        <v>0</v>
      </c>
      <c r="G17" s="64">
        <f>SUMIF(Funções!$S$3:$S$203,B17,Funções!$AD$3:$AD$203)</f>
        <v>0</v>
      </c>
      <c r="H17" s="63" t="s">
        <v>12</v>
      </c>
      <c r="I17" s="63">
        <f>SUMIF(Funções!D14:D214,"=C",Funções!N14:N214)</f>
        <v>0</v>
      </c>
    </row>
    <row r="18" spans="2:9" x14ac:dyDescent="0.25">
      <c r="B18" s="64" t="s">
        <v>23</v>
      </c>
      <c r="C18" s="64">
        <f>SUMPRODUCT((Funções!$S$3:$S$203=B18)*(Funções!$T$3:$T$203="I")*(Funções!$AD$3:$AD$203&gt;0))</f>
        <v>0</v>
      </c>
      <c r="D18" s="64">
        <f>SUMPRODUCT((Funções!$S$3:$S$203=B18)*(Funções!$T$3:$T$203="A")*(Funções!$AD$3:$AD$203&gt;0))</f>
        <v>0</v>
      </c>
      <c r="E18" s="64">
        <f>SUMPRODUCT((Funções!$S$3:$S$203=B18)*(Funções!$T$3:$T$203="E")*(Funções!$AD$3:$AD$203&gt;0))</f>
        <v>0</v>
      </c>
      <c r="F18" s="64">
        <f>SUMPRODUCT((Funções!$S$3:$S$203=B18)*(Funções!$T$3:$T$203="C")*(Funções!$AD$3:$AD$203&gt;0))</f>
        <v>0</v>
      </c>
      <c r="G18" s="64">
        <f>SUMIF(Funções!$S$3:$S$203,B18,Funções!$AD$3:$AD$203)</f>
        <v>0</v>
      </c>
      <c r="H18" s="63"/>
      <c r="I18" s="63"/>
    </row>
    <row r="19" spans="2:9" x14ac:dyDescent="0.25">
      <c r="B19" s="64" t="s">
        <v>158</v>
      </c>
      <c r="C19" s="64"/>
      <c r="D19" s="64"/>
      <c r="E19" s="64"/>
      <c r="F19" s="64"/>
      <c r="G19" s="64">
        <f>SUMIF(Funções!$S$3:$S$203,B19,Funções!$AD$3:$AD$203)</f>
        <v>0</v>
      </c>
      <c r="H19" s="63"/>
      <c r="I19" s="63"/>
    </row>
    <row r="20" spans="2:9" x14ac:dyDescent="0.25">
      <c r="B20" s="65" t="s">
        <v>15</v>
      </c>
      <c r="C20" s="66">
        <f>SUM(C14:C19)</f>
        <v>0</v>
      </c>
      <c r="D20" s="66">
        <f>SUM(D14:D19)</f>
        <v>0</v>
      </c>
      <c r="E20" s="66">
        <f>SUM(E14:E19)</f>
        <v>0</v>
      </c>
      <c r="F20" s="66">
        <f>SUM(F14:F19)</f>
        <v>0</v>
      </c>
      <c r="G20" s="66">
        <f>SUM(G14:G19)</f>
        <v>0</v>
      </c>
      <c r="H20" s="63"/>
      <c r="I20" s="63"/>
    </row>
  </sheetData>
  <sheetProtection selectLockedCells="1" selectUnlockedCells="1"/>
  <mergeCells count="2">
    <mergeCell ref="B2:G2"/>
    <mergeCell ref="B12:G1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6"/>
  <dimension ref="A1:F41"/>
  <sheetViews>
    <sheetView showGridLines="0" zoomScale="90" zoomScaleNormal="90" workbookViewId="0">
      <selection activeCell="A14" sqref="A14"/>
    </sheetView>
  </sheetViews>
  <sheetFormatPr defaultRowHeight="15" x14ac:dyDescent="0.25"/>
  <cols>
    <col min="1" max="1" width="10.5703125" style="101" customWidth="1"/>
    <col min="2" max="2" width="55.85546875" style="67" customWidth="1"/>
    <col min="3" max="3" width="6.5703125" style="101" customWidth="1"/>
    <col min="4" max="4" width="21.140625" style="105" customWidth="1"/>
    <col min="5" max="5" width="11.28515625" style="101" bestFit="1" customWidth="1"/>
    <col min="6" max="16384" width="9.140625" style="67"/>
  </cols>
  <sheetData>
    <row r="1" spans="1:6" ht="23.25" x14ac:dyDescent="0.35">
      <c r="A1" s="203" t="s">
        <v>35</v>
      </c>
      <c r="B1" s="203"/>
      <c r="C1" s="203"/>
      <c r="D1" s="203"/>
      <c r="E1" s="203"/>
    </row>
    <row r="2" spans="1:6" ht="22.5" customHeight="1" x14ac:dyDescent="0.25">
      <c r="A2" s="98" t="s">
        <v>94</v>
      </c>
      <c r="B2" s="98" t="s">
        <v>33</v>
      </c>
      <c r="C2" s="98" t="s">
        <v>36</v>
      </c>
      <c r="D2" s="98" t="s">
        <v>95</v>
      </c>
      <c r="E2" s="98" t="s">
        <v>26</v>
      </c>
      <c r="F2" s="73"/>
    </row>
    <row r="3" spans="1:6" ht="44.25" customHeight="1" x14ac:dyDescent="0.25">
      <c r="A3" s="100" t="s">
        <v>97</v>
      </c>
      <c r="B3" s="102" t="s">
        <v>98</v>
      </c>
      <c r="C3" s="103">
        <v>1</v>
      </c>
      <c r="D3" s="102" t="s">
        <v>99</v>
      </c>
      <c r="E3" s="122" t="s">
        <v>155</v>
      </c>
      <c r="F3" s="73"/>
    </row>
    <row r="4" spans="1:6" ht="48" customHeight="1" x14ac:dyDescent="0.25">
      <c r="A4" s="100" t="s">
        <v>96</v>
      </c>
      <c r="B4" s="102" t="s">
        <v>101</v>
      </c>
      <c r="C4" s="103">
        <v>0.6</v>
      </c>
      <c r="D4" s="102" t="s">
        <v>99</v>
      </c>
      <c r="E4" s="122" t="s">
        <v>155</v>
      </c>
      <c r="F4" s="73"/>
    </row>
    <row r="5" spans="1:6" ht="48" customHeight="1" x14ac:dyDescent="0.25">
      <c r="A5" s="100" t="s">
        <v>100</v>
      </c>
      <c r="B5" s="102" t="s">
        <v>102</v>
      </c>
      <c r="C5" s="103">
        <v>0.4</v>
      </c>
      <c r="D5" s="102" t="s">
        <v>99</v>
      </c>
      <c r="E5" s="122" t="s">
        <v>155</v>
      </c>
      <c r="F5" s="73"/>
    </row>
    <row r="6" spans="1:6" ht="55.5" customHeight="1" x14ac:dyDescent="0.25">
      <c r="A6" s="100" t="s">
        <v>165</v>
      </c>
      <c r="B6" s="102" t="s">
        <v>163</v>
      </c>
      <c r="C6" s="103">
        <v>0.5</v>
      </c>
      <c r="D6" s="102" t="s">
        <v>133</v>
      </c>
      <c r="E6" s="122" t="s">
        <v>155</v>
      </c>
      <c r="F6" s="73"/>
    </row>
    <row r="7" spans="1:6" ht="49.5" customHeight="1" x14ac:dyDescent="0.25">
      <c r="A7" s="100" t="s">
        <v>166</v>
      </c>
      <c r="B7" s="102" t="s">
        <v>164</v>
      </c>
      <c r="C7" s="103">
        <v>0.75</v>
      </c>
      <c r="D7" s="102" t="s">
        <v>133</v>
      </c>
      <c r="E7" s="122" t="s">
        <v>155</v>
      </c>
      <c r="F7" s="73"/>
    </row>
    <row r="8" spans="1:6" ht="45" customHeight="1" x14ac:dyDescent="0.25">
      <c r="A8" s="100" t="s">
        <v>149</v>
      </c>
      <c r="B8" s="102" t="s">
        <v>148</v>
      </c>
      <c r="C8" s="103">
        <v>0.6</v>
      </c>
      <c r="D8" s="102" t="s">
        <v>150</v>
      </c>
      <c r="E8" s="122" t="s">
        <v>155</v>
      </c>
      <c r="F8" s="73"/>
    </row>
    <row r="9" spans="1:6" ht="45" customHeight="1" x14ac:dyDescent="0.25">
      <c r="A9" s="100" t="s">
        <v>152</v>
      </c>
      <c r="B9" s="102" t="s">
        <v>168</v>
      </c>
      <c r="C9" s="103">
        <v>1</v>
      </c>
      <c r="D9" s="102" t="s">
        <v>171</v>
      </c>
      <c r="E9" s="122" t="s">
        <v>155</v>
      </c>
      <c r="F9" s="73"/>
    </row>
    <row r="10" spans="1:6" ht="45" customHeight="1" x14ac:dyDescent="0.25">
      <c r="A10" s="100" t="s">
        <v>167</v>
      </c>
      <c r="B10" s="102" t="s">
        <v>169</v>
      </c>
      <c r="C10" s="103">
        <v>0.6</v>
      </c>
      <c r="D10" s="102" t="s">
        <v>170</v>
      </c>
      <c r="E10" s="122" t="s">
        <v>155</v>
      </c>
      <c r="F10" s="73"/>
    </row>
    <row r="11" spans="1:6" ht="45" customHeight="1" x14ac:dyDescent="0.25">
      <c r="A11" s="100" t="s">
        <v>184</v>
      </c>
      <c r="B11" s="102" t="s">
        <v>185</v>
      </c>
      <c r="C11" s="103">
        <v>0.1</v>
      </c>
      <c r="D11" s="102" t="s">
        <v>186</v>
      </c>
      <c r="E11" s="122" t="s">
        <v>155</v>
      </c>
      <c r="F11" s="73"/>
    </row>
    <row r="12" spans="1:6" ht="51" x14ac:dyDescent="0.25">
      <c r="A12" s="100" t="s">
        <v>189</v>
      </c>
      <c r="B12" s="102" t="s">
        <v>187</v>
      </c>
      <c r="C12" s="103">
        <v>0.5</v>
      </c>
      <c r="D12" s="102" t="s">
        <v>151</v>
      </c>
      <c r="E12" s="122" t="s">
        <v>155</v>
      </c>
      <c r="F12" s="73"/>
    </row>
    <row r="13" spans="1:6" ht="51" x14ac:dyDescent="0.25">
      <c r="A13" s="100" t="s">
        <v>190</v>
      </c>
      <c r="B13" s="102" t="s">
        <v>188</v>
      </c>
      <c r="C13" s="103">
        <v>0.75</v>
      </c>
      <c r="D13" s="102" t="s">
        <v>151</v>
      </c>
      <c r="E13" s="122" t="s">
        <v>155</v>
      </c>
      <c r="F13" s="73"/>
    </row>
    <row r="14" spans="1:6" ht="45" customHeight="1" x14ac:dyDescent="0.25">
      <c r="A14" s="100" t="s">
        <v>147</v>
      </c>
      <c r="B14" s="102" t="s">
        <v>145</v>
      </c>
      <c r="C14" s="103">
        <v>0.3</v>
      </c>
      <c r="D14" s="102" t="s">
        <v>146</v>
      </c>
      <c r="E14" s="122" t="s">
        <v>155</v>
      </c>
      <c r="F14" s="73"/>
    </row>
    <row r="15" spans="1:6" ht="45" customHeight="1" x14ac:dyDescent="0.25">
      <c r="A15" s="100" t="s">
        <v>143</v>
      </c>
      <c r="B15" s="102" t="s">
        <v>142</v>
      </c>
      <c r="C15" s="103">
        <v>0.3</v>
      </c>
      <c r="D15" s="102" t="s">
        <v>144</v>
      </c>
      <c r="E15" s="122" t="s">
        <v>155</v>
      </c>
      <c r="F15" s="73"/>
    </row>
    <row r="16" spans="1:6" ht="45" customHeight="1" x14ac:dyDescent="0.25">
      <c r="A16" s="100" t="s">
        <v>140</v>
      </c>
      <c r="B16" s="102" t="s">
        <v>139</v>
      </c>
      <c r="C16" s="103">
        <v>0.3</v>
      </c>
      <c r="D16" s="102" t="s">
        <v>141</v>
      </c>
      <c r="E16" s="122" t="s">
        <v>155</v>
      </c>
      <c r="F16" s="73"/>
    </row>
    <row r="17" spans="1:6" ht="61.5" customHeight="1" x14ac:dyDescent="0.25">
      <c r="A17" s="100" t="s">
        <v>117</v>
      </c>
      <c r="B17" s="102" t="s">
        <v>116</v>
      </c>
      <c r="C17" s="103">
        <v>0.3</v>
      </c>
      <c r="D17" s="102" t="s">
        <v>132</v>
      </c>
      <c r="E17" s="122" t="s">
        <v>14</v>
      </c>
      <c r="F17" s="73"/>
    </row>
    <row r="18" spans="1:6" ht="45" customHeight="1" x14ac:dyDescent="0.25">
      <c r="A18" s="100" t="s">
        <v>130</v>
      </c>
      <c r="B18" s="102" t="s">
        <v>124</v>
      </c>
      <c r="C18" s="103">
        <v>0.2</v>
      </c>
      <c r="D18" s="102" t="s">
        <v>132</v>
      </c>
      <c r="E18" s="122" t="s">
        <v>14</v>
      </c>
      <c r="F18" s="73"/>
    </row>
    <row r="19" spans="1:6" ht="45" customHeight="1" x14ac:dyDescent="0.25">
      <c r="A19" s="100" t="s">
        <v>131</v>
      </c>
      <c r="B19" s="102" t="s">
        <v>125</v>
      </c>
      <c r="C19" s="103">
        <v>0.1</v>
      </c>
      <c r="D19" s="102" t="s">
        <v>132</v>
      </c>
      <c r="E19" s="122" t="s">
        <v>14</v>
      </c>
      <c r="F19" s="73"/>
    </row>
    <row r="20" spans="1:6" ht="45" customHeight="1" x14ac:dyDescent="0.25">
      <c r="A20" s="100" t="s">
        <v>129</v>
      </c>
      <c r="B20" s="102" t="s">
        <v>123</v>
      </c>
      <c r="C20" s="103">
        <v>0.3</v>
      </c>
      <c r="D20" s="102" t="s">
        <v>132</v>
      </c>
      <c r="E20" s="122" t="s">
        <v>14</v>
      </c>
      <c r="F20" s="73"/>
    </row>
    <row r="21" spans="1:6" ht="45" customHeight="1" x14ac:dyDescent="0.25">
      <c r="A21" s="100" t="s">
        <v>127</v>
      </c>
      <c r="B21" s="102" t="s">
        <v>121</v>
      </c>
      <c r="C21" s="103">
        <v>0.6</v>
      </c>
      <c r="D21" s="102" t="s">
        <v>132</v>
      </c>
      <c r="E21" s="122" t="s">
        <v>14</v>
      </c>
      <c r="F21" s="73"/>
    </row>
    <row r="22" spans="1:6" ht="45" customHeight="1" x14ac:dyDescent="0.25">
      <c r="A22" s="100" t="s">
        <v>128</v>
      </c>
      <c r="B22" s="102" t="s">
        <v>122</v>
      </c>
      <c r="C22" s="103">
        <v>0.4</v>
      </c>
      <c r="D22" s="102" t="s">
        <v>132</v>
      </c>
      <c r="E22" s="122" t="s">
        <v>14</v>
      </c>
      <c r="F22" s="73"/>
    </row>
    <row r="23" spans="1:6" ht="45" customHeight="1" x14ac:dyDescent="0.25">
      <c r="A23" s="100" t="s">
        <v>126</v>
      </c>
      <c r="B23" s="102" t="s">
        <v>120</v>
      </c>
      <c r="C23" s="103">
        <v>1</v>
      </c>
      <c r="D23" s="102" t="s">
        <v>132</v>
      </c>
      <c r="E23" s="122" t="s">
        <v>14</v>
      </c>
      <c r="F23" s="73"/>
    </row>
    <row r="24" spans="1:6" ht="45" customHeight="1" x14ac:dyDescent="0.25">
      <c r="A24" s="100" t="s">
        <v>106</v>
      </c>
      <c r="B24" s="102" t="s">
        <v>105</v>
      </c>
      <c r="C24" s="103">
        <v>0.08</v>
      </c>
      <c r="D24" s="102" t="s">
        <v>132</v>
      </c>
      <c r="E24" s="122" t="s">
        <v>14</v>
      </c>
      <c r="F24" s="73"/>
    </row>
    <row r="25" spans="1:6" ht="45" customHeight="1" x14ac:dyDescent="0.25">
      <c r="A25" s="100" t="s">
        <v>114</v>
      </c>
      <c r="B25" s="102" t="s">
        <v>113</v>
      </c>
      <c r="C25" s="103">
        <v>0.04</v>
      </c>
      <c r="D25" s="102" t="s">
        <v>132</v>
      </c>
      <c r="E25" s="122" t="s">
        <v>14</v>
      </c>
      <c r="F25" s="73"/>
    </row>
    <row r="26" spans="1:6" ht="48.75" customHeight="1" x14ac:dyDescent="0.25">
      <c r="A26" s="100" t="s">
        <v>104</v>
      </c>
      <c r="B26" s="102" t="s">
        <v>103</v>
      </c>
      <c r="C26" s="103">
        <v>0.04</v>
      </c>
      <c r="D26" s="102" t="s">
        <v>132</v>
      </c>
      <c r="E26" s="122" t="s">
        <v>14</v>
      </c>
      <c r="F26" s="73"/>
    </row>
    <row r="27" spans="1:6" ht="45" customHeight="1" x14ac:dyDescent="0.25">
      <c r="A27" s="100" t="s">
        <v>110</v>
      </c>
      <c r="B27" s="102" t="s">
        <v>109</v>
      </c>
      <c r="C27" s="103">
        <v>0.2</v>
      </c>
      <c r="D27" s="102" t="s">
        <v>132</v>
      </c>
      <c r="E27" s="122" t="s">
        <v>14</v>
      </c>
      <c r="F27" s="73"/>
    </row>
    <row r="28" spans="1:6" ht="45" customHeight="1" x14ac:dyDescent="0.25">
      <c r="A28" s="100" t="s">
        <v>112</v>
      </c>
      <c r="B28" s="102" t="s">
        <v>111</v>
      </c>
      <c r="C28" s="103">
        <v>0.1</v>
      </c>
      <c r="D28" s="102" t="s">
        <v>132</v>
      </c>
      <c r="E28" s="122" t="s">
        <v>14</v>
      </c>
      <c r="F28" s="73"/>
    </row>
    <row r="29" spans="1:6" ht="83.25" customHeight="1" x14ac:dyDescent="0.25">
      <c r="A29" s="100" t="s">
        <v>138</v>
      </c>
      <c r="B29" s="102" t="s">
        <v>181</v>
      </c>
      <c r="C29" s="103">
        <v>1</v>
      </c>
      <c r="D29" s="102" t="s">
        <v>137</v>
      </c>
      <c r="E29" s="122" t="s">
        <v>155</v>
      </c>
      <c r="F29" s="73"/>
    </row>
    <row r="30" spans="1:6" ht="83.25" customHeight="1" x14ac:dyDescent="0.25">
      <c r="A30" s="100" t="s">
        <v>182</v>
      </c>
      <c r="B30" s="102" t="s">
        <v>183</v>
      </c>
      <c r="C30" s="103">
        <v>0.3</v>
      </c>
      <c r="D30" s="102" t="s">
        <v>137</v>
      </c>
      <c r="E30" s="122" t="s">
        <v>155</v>
      </c>
      <c r="F30" s="73"/>
    </row>
    <row r="31" spans="1:6" ht="45" customHeight="1" x14ac:dyDescent="0.25">
      <c r="A31" s="100" t="s">
        <v>135</v>
      </c>
      <c r="B31" s="102" t="s">
        <v>134</v>
      </c>
      <c r="C31" s="103">
        <v>1</v>
      </c>
      <c r="D31" s="102" t="s">
        <v>136</v>
      </c>
      <c r="E31" s="122" t="s">
        <v>155</v>
      </c>
      <c r="F31" s="73"/>
    </row>
    <row r="32" spans="1:6" ht="45" customHeight="1" x14ac:dyDescent="0.25">
      <c r="A32" s="100" t="s">
        <v>108</v>
      </c>
      <c r="B32" s="102" t="s">
        <v>107</v>
      </c>
      <c r="C32" s="103">
        <v>0.04</v>
      </c>
      <c r="D32" s="102" t="s">
        <v>132</v>
      </c>
      <c r="E32" s="122" t="s">
        <v>14</v>
      </c>
      <c r="F32" s="73"/>
    </row>
    <row r="33" spans="1:6" ht="78" customHeight="1" x14ac:dyDescent="0.25">
      <c r="A33" s="100" t="s">
        <v>115</v>
      </c>
      <c r="B33" s="138" t="s">
        <v>172</v>
      </c>
      <c r="C33" s="103">
        <v>0.1</v>
      </c>
      <c r="D33" s="102" t="s">
        <v>132</v>
      </c>
      <c r="E33" s="122" t="s">
        <v>14</v>
      </c>
      <c r="F33" s="73"/>
    </row>
    <row r="34" spans="1:6" ht="196.5" customHeight="1" x14ac:dyDescent="0.25">
      <c r="A34" s="100" t="s">
        <v>177</v>
      </c>
      <c r="B34" s="138" t="s">
        <v>176</v>
      </c>
      <c r="C34" s="103">
        <v>0.1</v>
      </c>
      <c r="D34" s="102" t="s">
        <v>175</v>
      </c>
      <c r="E34" s="122" t="s">
        <v>155</v>
      </c>
      <c r="F34" s="73"/>
    </row>
    <row r="35" spans="1:6" ht="156.75" customHeight="1" x14ac:dyDescent="0.25">
      <c r="A35" s="100" t="s">
        <v>119</v>
      </c>
      <c r="B35" s="102" t="s">
        <v>118</v>
      </c>
      <c r="C35" s="103">
        <v>1.5</v>
      </c>
      <c r="D35" s="102" t="s">
        <v>132</v>
      </c>
      <c r="E35" s="122" t="s">
        <v>14</v>
      </c>
      <c r="F35" s="73"/>
    </row>
    <row r="36" spans="1:6" x14ac:dyDescent="0.25">
      <c r="A36" s="99"/>
      <c r="B36" s="73"/>
      <c r="C36" s="99"/>
      <c r="D36" s="104"/>
      <c r="E36" s="99"/>
      <c r="F36" s="73"/>
    </row>
    <row r="37" spans="1:6" x14ac:dyDescent="0.25">
      <c r="A37" s="99"/>
      <c r="B37" s="73"/>
      <c r="C37" s="99"/>
      <c r="D37" s="104"/>
      <c r="E37" s="99"/>
      <c r="F37" s="73"/>
    </row>
    <row r="38" spans="1:6" x14ac:dyDescent="0.25">
      <c r="A38" s="99"/>
      <c r="B38" s="73"/>
      <c r="C38" s="99"/>
      <c r="D38" s="104"/>
      <c r="E38" s="99"/>
      <c r="F38" s="73"/>
    </row>
    <row r="39" spans="1:6" x14ac:dyDescent="0.25">
      <c r="A39" s="99"/>
      <c r="B39" s="73"/>
      <c r="C39" s="99"/>
      <c r="D39" s="104"/>
      <c r="E39" s="99"/>
      <c r="F39" s="73"/>
    </row>
    <row r="40" spans="1:6" x14ac:dyDescent="0.25">
      <c r="A40" s="99"/>
      <c r="B40" s="73"/>
      <c r="C40" s="99"/>
      <c r="D40" s="104"/>
      <c r="E40" s="99"/>
      <c r="F40" s="73"/>
    </row>
    <row r="41" spans="1:6" x14ac:dyDescent="0.25">
      <c r="A41" s="99"/>
      <c r="B41" s="73"/>
      <c r="C41" s="99"/>
      <c r="D41" s="104"/>
      <c r="E41" s="99"/>
      <c r="F41" s="73"/>
    </row>
  </sheetData>
  <sheetProtection selectLockedCells="1" selectUnlockedCells="1"/>
  <autoFilter ref="A2:E35">
    <sortState ref="A3:E29">
      <sortCondition ref="A2:A29"/>
    </sortState>
  </autoFilter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4"/>
  <sheetViews>
    <sheetView workbookViewId="0">
      <selection activeCell="A4" sqref="A4"/>
    </sheetView>
  </sheetViews>
  <sheetFormatPr defaultRowHeight="15" x14ac:dyDescent="0.25"/>
  <cols>
    <col min="1" max="1" width="5.7109375" customWidth="1"/>
    <col min="2" max="2" width="27" bestFit="1" customWidth="1"/>
    <col min="3" max="3" width="11" style="91" customWidth="1"/>
  </cols>
  <sheetData>
    <row r="4" spans="1:4" x14ac:dyDescent="0.25">
      <c r="A4" t="s">
        <v>86</v>
      </c>
      <c r="B4" t="s">
        <v>87</v>
      </c>
      <c r="C4" s="91">
        <v>1</v>
      </c>
      <c r="D4" t="s">
        <v>88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Resumo</vt:lpstr>
      <vt:lpstr>Funções</vt:lpstr>
      <vt:lpstr>Itens Não Mensuráveis</vt:lpstr>
      <vt:lpstr>QuadroResumo</vt:lpstr>
      <vt:lpstr>Lista</vt:lpstr>
      <vt:lpstr>Regras</vt:lpstr>
      <vt:lpstr>ListaCTIS</vt:lpstr>
      <vt:lpstr>ListaTipos</vt:lpstr>
    </vt:vector>
  </TitlesOfParts>
  <Company>DATASUS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Planilha PF</dc:title>
  <dc:subject>Análise de Pontos de Função</dc:subject>
  <dc:creator>Maria Heloísa de Sousa Silva</dc:creator>
  <dc:description>Versão 4.0</dc:description>
  <cp:lastModifiedBy>Gabriela Carvalho de  Souza</cp:lastModifiedBy>
  <cp:lastPrinted>2016-03-31T19:08:20Z</cp:lastPrinted>
  <dcterms:created xsi:type="dcterms:W3CDTF">2011-04-06T17:26:48Z</dcterms:created>
  <dcterms:modified xsi:type="dcterms:W3CDTF">2016-04-01T12:43:32Z</dcterms:modified>
</cp:coreProperties>
</file>